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DieseArbeitsmappe" defaultThemeVersion="166925"/>
  <mc:AlternateContent xmlns:mc="http://schemas.openxmlformats.org/markup-compatibility/2006">
    <mc:Choice Requires="x15">
      <x15ac:absPath xmlns:x15ac="http://schemas.microsoft.com/office/spreadsheetml/2010/11/ac" url="https://deutschersquash-my.sharepoint.com/personal/michael_gaede_dsqv_de/Documents/ESF/Junior Open/European Junior Open/European Junior Open 2026/"/>
    </mc:Choice>
  </mc:AlternateContent>
  <xr:revisionPtr revIDLastSave="7" documentId="8_{C0D30B2F-214E-4CA2-8C14-CF1FC682E0C8}" xr6:coauthVersionLast="47" xr6:coauthVersionMax="47" xr10:uidLastSave="{22DBCD1A-44FE-4DC5-A760-DF267216710D}"/>
  <bookViews>
    <workbookView xWindow="-98" yWindow="-98" windowWidth="21795" windowHeight="12975" tabRatio="667" xr2:uid="{386B10A5-4274-48EF-80C5-130B6BA050AC}"/>
  </bookViews>
  <sheets>
    <sheet name="HOTEL Entry Form" sheetId="1" r:id="rId1"/>
    <sheet name="ENTRYIMPORT" sheetId="22" state="hidden" r:id="rId2"/>
    <sheet name="Packages" sheetId="7" r:id="rId3"/>
    <sheet name="Information-Channel" sheetId="11" r:id="rId4"/>
    <sheet name="VISA INFORMATION" sheetId="16" r:id="rId5"/>
    <sheet name="import ger tournamentsoftware" sheetId="5" state="hidden" r:id="rId6"/>
    <sheet name="import eng tournamentsoftware" sheetId="6" state="hidden" r:id="rId7"/>
  </sheets>
  <definedNames>
    <definedName name="_xlnm._FilterDatabase" localSheetId="1" hidden="1">ENTRYIMPORT!$A$1:$AD$1</definedName>
    <definedName name="_xlnm._FilterDatabase" localSheetId="0" hidden="1">'HOTEL Entry Form'!$B$13:$AA$16</definedName>
    <definedName name="_xlnm._FilterDatabase" localSheetId="2" hidden="1">Packages!#REF!</definedName>
    <definedName name="_xlnm._FilterDatabase" localSheetId="4" hidden="1">'VISA INFORMATION'!#REF!</definedName>
    <definedName name="_xlnm.Print_Area" localSheetId="0">'HOTEL Entry Form'!$A$1:$AA$133</definedName>
    <definedName name="_xlnm.Print_Area" localSheetId="2">Packages!$A$1:$L$45</definedName>
    <definedName name="_xlnm.Print_Area" localSheetId="4">'VISA INFORMATION'!$A$1:$L$9</definedName>
    <definedName name="_xlnm.Print_Titles" localSheetId="0">'HOTEL Entry Form'!$1:$14</definedName>
    <definedName name="_xlnm.Print_Titles" localSheetId="2">Packages!#REF!</definedName>
    <definedName name="_xlnm.Print_Titles" localSheetId="4">'VISA INFORMATION'!#REF!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0" i="7" l="1"/>
  <c r="K35" i="7"/>
  <c r="K32" i="7"/>
  <c r="K31" i="7"/>
  <c r="K38" i="7" s="1"/>
  <c r="K30" i="7"/>
  <c r="K37" i="7" s="1"/>
  <c r="K29" i="7"/>
  <c r="K36" i="7" s="1"/>
  <c r="K28" i="7"/>
  <c r="K27" i="7"/>
  <c r="K34" i="7" s="1"/>
  <c r="K26" i="7"/>
  <c r="K33" i="7" s="1"/>
  <c r="K19" i="7"/>
  <c r="K18" i="7"/>
  <c r="K17" i="7"/>
  <c r="K24" i="7" s="1"/>
  <c r="K16" i="7"/>
  <c r="K23" i="7" s="1"/>
  <c r="K15" i="7"/>
  <c r="K22" i="7" s="1"/>
  <c r="K14" i="7"/>
  <c r="K21" i="7" s="1"/>
  <c r="K13" i="7"/>
  <c r="K20" i="7" s="1"/>
  <c r="K12" i="7"/>
  <c r="CS20" i="1" l="1"/>
  <c r="CS21" i="1"/>
  <c r="CS22" i="1"/>
  <c r="CS23" i="1"/>
  <c r="CS24" i="1"/>
  <c r="CS25" i="1"/>
  <c r="CS26" i="1"/>
  <c r="CS27" i="1"/>
  <c r="CS28" i="1"/>
  <c r="CS29" i="1"/>
  <c r="CS30" i="1"/>
  <c r="CS31" i="1"/>
  <c r="CS32" i="1"/>
  <c r="CS33" i="1"/>
  <c r="CS34" i="1"/>
  <c r="CS35" i="1"/>
  <c r="CS36" i="1"/>
  <c r="CS37" i="1"/>
  <c r="CS38" i="1"/>
  <c r="CS39" i="1"/>
  <c r="CS40" i="1"/>
  <c r="CS41" i="1"/>
  <c r="CS42" i="1"/>
  <c r="CS43" i="1"/>
  <c r="CS44" i="1"/>
  <c r="CS45" i="1"/>
  <c r="CS46" i="1"/>
  <c r="CS47" i="1"/>
  <c r="CS48" i="1"/>
  <c r="CS49" i="1"/>
  <c r="CS50" i="1"/>
  <c r="CS51" i="1"/>
  <c r="CS52" i="1"/>
  <c r="CS53" i="1"/>
  <c r="CS54" i="1"/>
  <c r="CS55" i="1"/>
  <c r="CS56" i="1"/>
  <c r="CS57" i="1"/>
  <c r="CS58" i="1"/>
  <c r="CS59" i="1"/>
  <c r="CS60" i="1"/>
  <c r="CS61" i="1"/>
  <c r="CS62" i="1"/>
  <c r="CS63" i="1"/>
  <c r="CS64" i="1"/>
  <c r="CS65" i="1"/>
  <c r="CS66" i="1"/>
  <c r="CS67" i="1"/>
  <c r="CS68" i="1"/>
  <c r="CS69" i="1"/>
  <c r="CS70" i="1"/>
  <c r="CS71" i="1"/>
  <c r="CS72" i="1"/>
  <c r="CS73" i="1"/>
  <c r="CS74" i="1"/>
  <c r="CS75" i="1"/>
  <c r="CS76" i="1"/>
  <c r="CS77" i="1"/>
  <c r="CS78" i="1"/>
  <c r="CS79" i="1"/>
  <c r="CS80" i="1"/>
  <c r="CS81" i="1"/>
  <c r="CS82" i="1"/>
  <c r="CS83" i="1"/>
  <c r="CS84" i="1"/>
  <c r="CS85" i="1"/>
  <c r="CS86" i="1"/>
  <c r="CS87" i="1"/>
  <c r="CS88" i="1"/>
  <c r="CS89" i="1"/>
  <c r="CS90" i="1"/>
  <c r="CS91" i="1"/>
  <c r="CS92" i="1"/>
  <c r="CS93" i="1"/>
  <c r="CS94" i="1"/>
  <c r="CS95" i="1"/>
  <c r="CS96" i="1"/>
  <c r="CS97" i="1"/>
  <c r="CS98" i="1"/>
  <c r="CS99" i="1"/>
  <c r="CS100" i="1"/>
  <c r="CS101" i="1"/>
  <c r="CS102" i="1"/>
  <c r="CS103" i="1"/>
  <c r="CS104" i="1"/>
  <c r="CS105" i="1"/>
  <c r="CS106" i="1"/>
  <c r="CS107" i="1"/>
  <c r="CS108" i="1"/>
  <c r="CS109" i="1"/>
  <c r="CS110" i="1"/>
  <c r="CS111" i="1"/>
  <c r="CS112" i="1"/>
  <c r="CS113" i="1"/>
  <c r="CS114" i="1"/>
  <c r="CS115" i="1"/>
  <c r="CS116" i="1"/>
  <c r="CS117" i="1"/>
  <c r="CS118" i="1"/>
  <c r="CS119" i="1"/>
  <c r="CS120" i="1"/>
  <c r="CS121" i="1"/>
  <c r="CS122" i="1"/>
  <c r="CS123" i="1"/>
  <c r="CS124" i="1"/>
  <c r="CS125" i="1"/>
  <c r="CS126" i="1"/>
  <c r="CS127" i="1"/>
  <c r="CS128" i="1"/>
  <c r="CS129" i="1"/>
  <c r="CS130" i="1"/>
  <c r="CS131" i="1"/>
  <c r="CS132" i="1"/>
  <c r="CS133" i="1"/>
  <c r="CR35" i="1" l="1"/>
  <c r="CR36" i="1"/>
  <c r="CR37" i="1"/>
  <c r="CR38" i="1"/>
  <c r="CR39" i="1"/>
  <c r="CR40" i="1"/>
  <c r="CR41" i="1"/>
  <c r="CR42" i="1"/>
  <c r="CR43" i="1"/>
  <c r="CR44" i="1"/>
  <c r="CR45" i="1"/>
  <c r="CR46" i="1"/>
  <c r="CR47" i="1"/>
  <c r="CR48" i="1"/>
  <c r="CR49" i="1"/>
  <c r="CR50" i="1"/>
  <c r="CR51" i="1"/>
  <c r="CR52" i="1"/>
  <c r="CR53" i="1"/>
  <c r="CR54" i="1"/>
  <c r="CR55" i="1"/>
  <c r="CR56" i="1"/>
  <c r="CR57" i="1"/>
  <c r="CR58" i="1"/>
  <c r="CR59" i="1"/>
  <c r="CR60" i="1"/>
  <c r="CR61" i="1"/>
  <c r="CR62" i="1"/>
  <c r="CR63" i="1"/>
  <c r="CR64" i="1"/>
  <c r="CR65" i="1"/>
  <c r="CR66" i="1"/>
  <c r="CR67" i="1"/>
  <c r="CR68" i="1"/>
  <c r="CR69" i="1"/>
  <c r="CR70" i="1"/>
  <c r="CR71" i="1"/>
  <c r="CR72" i="1"/>
  <c r="CR73" i="1"/>
  <c r="CR74" i="1"/>
  <c r="CR75" i="1"/>
  <c r="CR76" i="1"/>
  <c r="CR77" i="1"/>
  <c r="CR78" i="1"/>
  <c r="CR79" i="1"/>
  <c r="CR80" i="1"/>
  <c r="CR81" i="1"/>
  <c r="CR82" i="1"/>
  <c r="CR83" i="1"/>
  <c r="CR84" i="1"/>
  <c r="CR85" i="1"/>
  <c r="CR86" i="1"/>
  <c r="CR87" i="1"/>
  <c r="CR88" i="1"/>
  <c r="CR89" i="1"/>
  <c r="CR90" i="1"/>
  <c r="CR91" i="1"/>
  <c r="CR92" i="1"/>
  <c r="CR93" i="1"/>
  <c r="CR94" i="1"/>
  <c r="CR95" i="1"/>
  <c r="CR96" i="1"/>
  <c r="CR97" i="1"/>
  <c r="CR98" i="1"/>
  <c r="CR99" i="1"/>
  <c r="CR100" i="1"/>
  <c r="CR101" i="1"/>
  <c r="CR102" i="1"/>
  <c r="CR103" i="1"/>
  <c r="CR104" i="1"/>
  <c r="CR105" i="1"/>
  <c r="CR106" i="1"/>
  <c r="CR107" i="1"/>
  <c r="CR108" i="1"/>
  <c r="CR109" i="1"/>
  <c r="CR110" i="1"/>
  <c r="CR111" i="1"/>
  <c r="CR112" i="1"/>
  <c r="CR113" i="1"/>
  <c r="CR114" i="1"/>
  <c r="CR115" i="1"/>
  <c r="CR116" i="1"/>
  <c r="CR117" i="1"/>
  <c r="CR118" i="1"/>
  <c r="CR119" i="1"/>
  <c r="CR120" i="1"/>
  <c r="CR121" i="1"/>
  <c r="CR122" i="1"/>
  <c r="CR123" i="1"/>
  <c r="CR124" i="1"/>
  <c r="CR125" i="1"/>
  <c r="CR126" i="1"/>
  <c r="CR127" i="1"/>
  <c r="CR128" i="1"/>
  <c r="CR129" i="1"/>
  <c r="CR130" i="1"/>
  <c r="CR131" i="1"/>
  <c r="CR132" i="1"/>
  <c r="CR133" i="1"/>
  <c r="B3" i="22"/>
  <c r="D3" i="22"/>
  <c r="AD3" i="22" s="1"/>
  <c r="E3" i="22"/>
  <c r="F3" i="22"/>
  <c r="I3" i="22"/>
  <c r="J3" i="22"/>
  <c r="K3" i="22"/>
  <c r="L3" i="22"/>
  <c r="M3" i="22"/>
  <c r="P3" i="22" s="1"/>
  <c r="N3" i="22"/>
  <c r="O3" i="22"/>
  <c r="T3" i="22"/>
  <c r="U3" i="22"/>
  <c r="V3" i="22"/>
  <c r="W3" i="22"/>
  <c r="X3" i="22"/>
  <c r="Y3" i="22"/>
  <c r="Z3" i="22"/>
  <c r="AA3" i="22"/>
  <c r="B4" i="22"/>
  <c r="D4" i="22"/>
  <c r="G4" i="22" s="1"/>
  <c r="E4" i="22"/>
  <c r="F4" i="22"/>
  <c r="I4" i="22"/>
  <c r="J4" i="22"/>
  <c r="K4" i="22"/>
  <c r="L4" i="22"/>
  <c r="M4" i="22"/>
  <c r="P4" i="22" s="1"/>
  <c r="N4" i="22"/>
  <c r="O4" i="22"/>
  <c r="T4" i="22"/>
  <c r="U4" i="22"/>
  <c r="V4" i="22"/>
  <c r="W4" i="22"/>
  <c r="X4" i="22"/>
  <c r="Y4" i="22"/>
  <c r="Z4" i="22"/>
  <c r="AA4" i="22"/>
  <c r="B5" i="22"/>
  <c r="D5" i="22"/>
  <c r="E5" i="22"/>
  <c r="F5" i="22"/>
  <c r="I5" i="22"/>
  <c r="J5" i="22"/>
  <c r="K5" i="22"/>
  <c r="L5" i="22"/>
  <c r="M5" i="22"/>
  <c r="P5" i="22" s="1"/>
  <c r="N5" i="22"/>
  <c r="O5" i="22"/>
  <c r="T5" i="22"/>
  <c r="U5" i="22"/>
  <c r="V5" i="22"/>
  <c r="W5" i="22"/>
  <c r="X5" i="22"/>
  <c r="Y5" i="22"/>
  <c r="Z5" i="22"/>
  <c r="AA5" i="22"/>
  <c r="B6" i="22"/>
  <c r="D6" i="22"/>
  <c r="H6" i="22" s="1"/>
  <c r="E6" i="22"/>
  <c r="F6" i="22"/>
  <c r="I6" i="22"/>
  <c r="J6" i="22"/>
  <c r="K6" i="22"/>
  <c r="L6" i="22"/>
  <c r="M6" i="22"/>
  <c r="N6" i="22"/>
  <c r="O6" i="22"/>
  <c r="T6" i="22"/>
  <c r="U6" i="22"/>
  <c r="V6" i="22"/>
  <c r="W6" i="22"/>
  <c r="X6" i="22"/>
  <c r="Y6" i="22"/>
  <c r="Z6" i="22"/>
  <c r="AA6" i="22"/>
  <c r="B7" i="22"/>
  <c r="D7" i="22"/>
  <c r="E7" i="22"/>
  <c r="F7" i="22"/>
  <c r="I7" i="22"/>
  <c r="J7" i="22"/>
  <c r="K7" i="22"/>
  <c r="L7" i="22"/>
  <c r="M7" i="22"/>
  <c r="P7" i="22" s="1"/>
  <c r="N7" i="22"/>
  <c r="O7" i="22"/>
  <c r="Q7" i="22"/>
  <c r="T7" i="22"/>
  <c r="U7" i="22"/>
  <c r="V7" i="22"/>
  <c r="W7" i="22"/>
  <c r="X7" i="22"/>
  <c r="Y7" i="22"/>
  <c r="Z7" i="22"/>
  <c r="AA7" i="22"/>
  <c r="B8" i="22"/>
  <c r="D8" i="22"/>
  <c r="H8" i="22" s="1"/>
  <c r="E8" i="22"/>
  <c r="F8" i="22"/>
  <c r="I8" i="22"/>
  <c r="J8" i="22"/>
  <c r="K8" i="22"/>
  <c r="L8" i="22"/>
  <c r="M8" i="22"/>
  <c r="P8" i="22" s="1"/>
  <c r="N8" i="22"/>
  <c r="O8" i="22"/>
  <c r="T8" i="22"/>
  <c r="U8" i="22"/>
  <c r="V8" i="22"/>
  <c r="W8" i="22"/>
  <c r="X8" i="22"/>
  <c r="Y8" i="22"/>
  <c r="Z8" i="22"/>
  <c r="AA8" i="22"/>
  <c r="B9" i="22"/>
  <c r="D9" i="22"/>
  <c r="AD9" i="22" s="1"/>
  <c r="E9" i="22"/>
  <c r="F9" i="22"/>
  <c r="I9" i="22"/>
  <c r="J9" i="22"/>
  <c r="K9" i="22"/>
  <c r="L9" i="22"/>
  <c r="M9" i="22"/>
  <c r="P9" i="22" s="1"/>
  <c r="N9" i="22"/>
  <c r="O9" i="22"/>
  <c r="Q9" i="22"/>
  <c r="T9" i="22"/>
  <c r="U9" i="22"/>
  <c r="V9" i="22"/>
  <c r="W9" i="22"/>
  <c r="X9" i="22"/>
  <c r="Y9" i="22"/>
  <c r="Z9" i="22"/>
  <c r="AA9" i="22"/>
  <c r="B10" i="22"/>
  <c r="D10" i="22"/>
  <c r="E10" i="22"/>
  <c r="F10" i="22"/>
  <c r="I10" i="22"/>
  <c r="J10" i="22"/>
  <c r="K10" i="22"/>
  <c r="L10" i="22"/>
  <c r="M10" i="22"/>
  <c r="P10" i="22" s="1"/>
  <c r="N10" i="22"/>
  <c r="O10" i="22"/>
  <c r="T10" i="22"/>
  <c r="U10" i="22"/>
  <c r="V10" i="22"/>
  <c r="W10" i="22"/>
  <c r="X10" i="22"/>
  <c r="Y10" i="22"/>
  <c r="Z10" i="22"/>
  <c r="AA10" i="22"/>
  <c r="B11" i="22"/>
  <c r="D11" i="22"/>
  <c r="E11" i="22"/>
  <c r="F11" i="22"/>
  <c r="I11" i="22"/>
  <c r="J11" i="22"/>
  <c r="K11" i="22"/>
  <c r="L11" i="22"/>
  <c r="M11" i="22"/>
  <c r="P11" i="22" s="1"/>
  <c r="N11" i="22"/>
  <c r="O11" i="22"/>
  <c r="Q11" i="22"/>
  <c r="T11" i="22"/>
  <c r="U11" i="22"/>
  <c r="V11" i="22"/>
  <c r="W11" i="22"/>
  <c r="X11" i="22"/>
  <c r="Y11" i="22"/>
  <c r="Z11" i="22"/>
  <c r="AA11" i="22"/>
  <c r="B12" i="22"/>
  <c r="D12" i="22"/>
  <c r="E12" i="22"/>
  <c r="F12" i="22"/>
  <c r="I12" i="22"/>
  <c r="J12" i="22"/>
  <c r="K12" i="22"/>
  <c r="L12" i="22"/>
  <c r="M12" i="22"/>
  <c r="P12" i="22" s="1"/>
  <c r="N12" i="22"/>
  <c r="O12" i="22"/>
  <c r="T12" i="22"/>
  <c r="U12" i="22"/>
  <c r="V12" i="22"/>
  <c r="W12" i="22"/>
  <c r="X12" i="22"/>
  <c r="Y12" i="22"/>
  <c r="Z12" i="22"/>
  <c r="AA12" i="22"/>
  <c r="B13" i="22"/>
  <c r="D13" i="22"/>
  <c r="AD13" i="22" s="1"/>
  <c r="E13" i="22"/>
  <c r="F13" i="22"/>
  <c r="I13" i="22"/>
  <c r="J13" i="22"/>
  <c r="K13" i="22"/>
  <c r="L13" i="22"/>
  <c r="M13" i="22"/>
  <c r="P13" i="22" s="1"/>
  <c r="N13" i="22"/>
  <c r="O13" i="22"/>
  <c r="Q13" i="22"/>
  <c r="T13" i="22"/>
  <c r="U13" i="22"/>
  <c r="V13" i="22"/>
  <c r="W13" i="22"/>
  <c r="X13" i="22"/>
  <c r="Y13" i="22"/>
  <c r="Z13" i="22"/>
  <c r="AA13" i="22"/>
  <c r="B14" i="22"/>
  <c r="D14" i="22"/>
  <c r="E14" i="22"/>
  <c r="F14" i="22"/>
  <c r="I14" i="22"/>
  <c r="J14" i="22"/>
  <c r="K14" i="22"/>
  <c r="L14" i="22"/>
  <c r="M14" i="22"/>
  <c r="P14" i="22" s="1"/>
  <c r="N14" i="22"/>
  <c r="O14" i="22"/>
  <c r="T14" i="22"/>
  <c r="U14" i="22"/>
  <c r="V14" i="22"/>
  <c r="W14" i="22"/>
  <c r="X14" i="22"/>
  <c r="Y14" i="22"/>
  <c r="Z14" i="22"/>
  <c r="AA14" i="22"/>
  <c r="B15" i="22"/>
  <c r="D15" i="22"/>
  <c r="AD15" i="22" s="1"/>
  <c r="E15" i="22"/>
  <c r="F15" i="22"/>
  <c r="I15" i="22"/>
  <c r="J15" i="22"/>
  <c r="K15" i="22"/>
  <c r="L15" i="22"/>
  <c r="M15" i="22"/>
  <c r="P15" i="22" s="1"/>
  <c r="N15" i="22"/>
  <c r="O15" i="22"/>
  <c r="Q15" i="22"/>
  <c r="T15" i="22"/>
  <c r="U15" i="22"/>
  <c r="V15" i="22"/>
  <c r="W15" i="22"/>
  <c r="X15" i="22"/>
  <c r="Y15" i="22"/>
  <c r="Z15" i="22"/>
  <c r="AA15" i="22"/>
  <c r="B16" i="22"/>
  <c r="D16" i="22"/>
  <c r="E16" i="22"/>
  <c r="F16" i="22"/>
  <c r="I16" i="22"/>
  <c r="J16" i="22"/>
  <c r="K16" i="22"/>
  <c r="L16" i="22"/>
  <c r="M16" i="22"/>
  <c r="P16" i="22" s="1"/>
  <c r="N16" i="22"/>
  <c r="O16" i="22"/>
  <c r="Q16" i="22"/>
  <c r="T16" i="22"/>
  <c r="U16" i="22"/>
  <c r="V16" i="22"/>
  <c r="W16" i="22"/>
  <c r="X16" i="22"/>
  <c r="Y16" i="22"/>
  <c r="Z16" i="22"/>
  <c r="AA16" i="22"/>
  <c r="B17" i="22"/>
  <c r="D17" i="22"/>
  <c r="G17" i="22" s="1"/>
  <c r="E17" i="22"/>
  <c r="F17" i="22"/>
  <c r="I17" i="22"/>
  <c r="J17" i="22"/>
  <c r="K17" i="22"/>
  <c r="L17" i="22"/>
  <c r="M17" i="22"/>
  <c r="P17" i="22" s="1"/>
  <c r="N17" i="22"/>
  <c r="O17" i="22"/>
  <c r="Q17" i="22"/>
  <c r="T17" i="22"/>
  <c r="U17" i="22"/>
  <c r="V17" i="22"/>
  <c r="W17" i="22"/>
  <c r="X17" i="22"/>
  <c r="Y17" i="22"/>
  <c r="Z17" i="22"/>
  <c r="AA17" i="22"/>
  <c r="B18" i="22"/>
  <c r="D18" i="22"/>
  <c r="G18" i="22" s="1"/>
  <c r="E18" i="22"/>
  <c r="F18" i="22"/>
  <c r="I18" i="22"/>
  <c r="J18" i="22"/>
  <c r="K18" i="22"/>
  <c r="L18" i="22"/>
  <c r="M18" i="22"/>
  <c r="P18" i="22" s="1"/>
  <c r="N18" i="22"/>
  <c r="O18" i="22"/>
  <c r="Q18" i="22"/>
  <c r="T18" i="22"/>
  <c r="U18" i="22"/>
  <c r="V18" i="22"/>
  <c r="W18" i="22"/>
  <c r="X18" i="22"/>
  <c r="Y18" i="22"/>
  <c r="Z18" i="22"/>
  <c r="AA18" i="22"/>
  <c r="B19" i="22"/>
  <c r="D19" i="22"/>
  <c r="AD19" i="22" s="1"/>
  <c r="E19" i="22"/>
  <c r="F19" i="22"/>
  <c r="I19" i="22"/>
  <c r="J19" i="22"/>
  <c r="K19" i="22"/>
  <c r="L19" i="22"/>
  <c r="M19" i="22"/>
  <c r="P19" i="22" s="1"/>
  <c r="N19" i="22"/>
  <c r="O19" i="22"/>
  <c r="Q19" i="22"/>
  <c r="T19" i="22"/>
  <c r="U19" i="22"/>
  <c r="V19" i="22"/>
  <c r="W19" i="22"/>
  <c r="X19" i="22"/>
  <c r="Y19" i="22"/>
  <c r="Z19" i="22"/>
  <c r="AA19" i="22"/>
  <c r="B20" i="22"/>
  <c r="D20" i="22"/>
  <c r="AD20" i="22" s="1"/>
  <c r="E20" i="22"/>
  <c r="F20" i="22"/>
  <c r="I20" i="22"/>
  <c r="J20" i="22"/>
  <c r="K20" i="22"/>
  <c r="L20" i="22"/>
  <c r="M20" i="22"/>
  <c r="P20" i="22" s="1"/>
  <c r="N20" i="22"/>
  <c r="O20" i="22"/>
  <c r="Q20" i="22"/>
  <c r="T20" i="22"/>
  <c r="U20" i="22"/>
  <c r="V20" i="22"/>
  <c r="W20" i="22"/>
  <c r="X20" i="22"/>
  <c r="Y20" i="22"/>
  <c r="Z20" i="22"/>
  <c r="AA20" i="22"/>
  <c r="B21" i="22"/>
  <c r="D21" i="22"/>
  <c r="G21" i="22" s="1"/>
  <c r="E21" i="22"/>
  <c r="F21" i="22"/>
  <c r="I21" i="22"/>
  <c r="J21" i="22"/>
  <c r="K21" i="22"/>
  <c r="L21" i="22"/>
  <c r="M21" i="22"/>
  <c r="P21" i="22" s="1"/>
  <c r="N21" i="22"/>
  <c r="O21" i="22"/>
  <c r="Q21" i="22"/>
  <c r="T21" i="22"/>
  <c r="U21" i="22"/>
  <c r="V21" i="22"/>
  <c r="W21" i="22"/>
  <c r="X21" i="22"/>
  <c r="Y21" i="22"/>
  <c r="Z21" i="22"/>
  <c r="AA21" i="22"/>
  <c r="B22" i="22"/>
  <c r="D22" i="22"/>
  <c r="AD22" i="22" s="1"/>
  <c r="E22" i="22"/>
  <c r="F22" i="22"/>
  <c r="I22" i="22"/>
  <c r="J22" i="22"/>
  <c r="K22" i="22"/>
  <c r="L22" i="22"/>
  <c r="M22" i="22"/>
  <c r="P22" i="22" s="1"/>
  <c r="N22" i="22"/>
  <c r="O22" i="22"/>
  <c r="Q22" i="22"/>
  <c r="T22" i="22"/>
  <c r="U22" i="22"/>
  <c r="V22" i="22"/>
  <c r="W22" i="22"/>
  <c r="X22" i="22"/>
  <c r="Y22" i="22"/>
  <c r="Z22" i="22"/>
  <c r="AA22" i="22"/>
  <c r="B23" i="22"/>
  <c r="D23" i="22"/>
  <c r="H23" i="22" s="1"/>
  <c r="E23" i="22"/>
  <c r="F23" i="22"/>
  <c r="I23" i="22"/>
  <c r="J23" i="22"/>
  <c r="K23" i="22"/>
  <c r="L23" i="22"/>
  <c r="M23" i="22"/>
  <c r="P23" i="22" s="1"/>
  <c r="N23" i="22"/>
  <c r="O23" i="22"/>
  <c r="Q23" i="22"/>
  <c r="T23" i="22"/>
  <c r="U23" i="22"/>
  <c r="V23" i="22"/>
  <c r="W23" i="22"/>
  <c r="X23" i="22"/>
  <c r="Y23" i="22"/>
  <c r="Z23" i="22"/>
  <c r="AA23" i="22"/>
  <c r="B24" i="22"/>
  <c r="D24" i="22"/>
  <c r="E24" i="22"/>
  <c r="F24" i="22"/>
  <c r="I24" i="22"/>
  <c r="J24" i="22"/>
  <c r="K24" i="22"/>
  <c r="L24" i="22"/>
  <c r="M24" i="22"/>
  <c r="P24" i="22" s="1"/>
  <c r="N24" i="22"/>
  <c r="O24" i="22"/>
  <c r="Q24" i="22"/>
  <c r="T24" i="22"/>
  <c r="U24" i="22"/>
  <c r="V24" i="22"/>
  <c r="W24" i="22"/>
  <c r="X24" i="22"/>
  <c r="Y24" i="22"/>
  <c r="Z24" i="22"/>
  <c r="AA24" i="22"/>
  <c r="B25" i="22"/>
  <c r="D25" i="22"/>
  <c r="R25" i="22" s="1"/>
  <c r="E25" i="22"/>
  <c r="F25" i="22"/>
  <c r="I25" i="22"/>
  <c r="J25" i="22"/>
  <c r="K25" i="22"/>
  <c r="L25" i="22"/>
  <c r="M25" i="22"/>
  <c r="P25" i="22" s="1"/>
  <c r="N25" i="22"/>
  <c r="O25" i="22"/>
  <c r="Q25" i="22"/>
  <c r="T25" i="22"/>
  <c r="U25" i="22"/>
  <c r="V25" i="22"/>
  <c r="W25" i="22"/>
  <c r="X25" i="22"/>
  <c r="Y25" i="22"/>
  <c r="Z25" i="22"/>
  <c r="AA25" i="22"/>
  <c r="B26" i="22"/>
  <c r="D26" i="22"/>
  <c r="E26" i="22"/>
  <c r="F26" i="22"/>
  <c r="I26" i="22"/>
  <c r="J26" i="22"/>
  <c r="K26" i="22"/>
  <c r="L26" i="22"/>
  <c r="M26" i="22"/>
  <c r="P26" i="22" s="1"/>
  <c r="N26" i="22"/>
  <c r="O26" i="22"/>
  <c r="Q26" i="22"/>
  <c r="T26" i="22"/>
  <c r="U26" i="22"/>
  <c r="V26" i="22"/>
  <c r="W26" i="22"/>
  <c r="X26" i="22"/>
  <c r="Y26" i="22"/>
  <c r="Z26" i="22"/>
  <c r="AA26" i="22"/>
  <c r="B27" i="22"/>
  <c r="D27" i="22"/>
  <c r="AD27" i="22" s="1"/>
  <c r="E27" i="22"/>
  <c r="F27" i="22"/>
  <c r="I27" i="22"/>
  <c r="J27" i="22"/>
  <c r="K27" i="22"/>
  <c r="L27" i="22"/>
  <c r="M27" i="22"/>
  <c r="P27" i="22" s="1"/>
  <c r="N27" i="22"/>
  <c r="O27" i="22"/>
  <c r="Q27" i="22"/>
  <c r="T27" i="22"/>
  <c r="U27" i="22"/>
  <c r="V27" i="22"/>
  <c r="W27" i="22"/>
  <c r="X27" i="22"/>
  <c r="Y27" i="22"/>
  <c r="Z27" i="22"/>
  <c r="AA27" i="22"/>
  <c r="B28" i="22"/>
  <c r="D28" i="22"/>
  <c r="E28" i="22"/>
  <c r="F28" i="22"/>
  <c r="I28" i="22"/>
  <c r="J28" i="22"/>
  <c r="K28" i="22"/>
  <c r="L28" i="22"/>
  <c r="M28" i="22"/>
  <c r="N28" i="22"/>
  <c r="O28" i="22"/>
  <c r="P28" i="22"/>
  <c r="Q28" i="22"/>
  <c r="T28" i="22"/>
  <c r="U28" i="22"/>
  <c r="V28" i="22"/>
  <c r="W28" i="22"/>
  <c r="X28" i="22"/>
  <c r="Y28" i="22"/>
  <c r="Z28" i="22"/>
  <c r="AA28" i="22"/>
  <c r="B29" i="22"/>
  <c r="D29" i="22"/>
  <c r="E29" i="22"/>
  <c r="F29" i="22"/>
  <c r="I29" i="22"/>
  <c r="J29" i="22"/>
  <c r="K29" i="22"/>
  <c r="L29" i="22"/>
  <c r="M29" i="22"/>
  <c r="P29" i="22" s="1"/>
  <c r="N29" i="22"/>
  <c r="O29" i="22"/>
  <c r="Q29" i="22"/>
  <c r="T29" i="22"/>
  <c r="U29" i="22"/>
  <c r="V29" i="22"/>
  <c r="W29" i="22"/>
  <c r="X29" i="22"/>
  <c r="Y29" i="22"/>
  <c r="Z29" i="22"/>
  <c r="AA29" i="22"/>
  <c r="B30" i="22"/>
  <c r="D30" i="22"/>
  <c r="E30" i="22"/>
  <c r="F30" i="22"/>
  <c r="I30" i="22"/>
  <c r="J30" i="22"/>
  <c r="K30" i="22"/>
  <c r="L30" i="22"/>
  <c r="M30" i="22"/>
  <c r="P30" i="22" s="1"/>
  <c r="N30" i="22"/>
  <c r="O30" i="22"/>
  <c r="Q30" i="22"/>
  <c r="T30" i="22"/>
  <c r="U30" i="22"/>
  <c r="V30" i="22"/>
  <c r="W30" i="22"/>
  <c r="X30" i="22"/>
  <c r="Y30" i="22"/>
  <c r="Z30" i="22"/>
  <c r="AA30" i="22"/>
  <c r="B31" i="22"/>
  <c r="D31" i="22"/>
  <c r="E31" i="22"/>
  <c r="F31" i="22"/>
  <c r="I31" i="22"/>
  <c r="J31" i="22"/>
  <c r="K31" i="22"/>
  <c r="L31" i="22"/>
  <c r="M31" i="22"/>
  <c r="P31" i="22" s="1"/>
  <c r="N31" i="22"/>
  <c r="O31" i="22"/>
  <c r="Q31" i="22"/>
  <c r="T31" i="22"/>
  <c r="U31" i="22"/>
  <c r="V31" i="22"/>
  <c r="W31" i="22"/>
  <c r="X31" i="22"/>
  <c r="Y31" i="22"/>
  <c r="Z31" i="22"/>
  <c r="AA31" i="22"/>
  <c r="B32" i="22"/>
  <c r="D32" i="22"/>
  <c r="E32" i="22"/>
  <c r="F32" i="22"/>
  <c r="I32" i="22"/>
  <c r="J32" i="22"/>
  <c r="K32" i="22"/>
  <c r="L32" i="22"/>
  <c r="M32" i="22"/>
  <c r="P32" i="22" s="1"/>
  <c r="N32" i="22"/>
  <c r="O32" i="22"/>
  <c r="Q32" i="22"/>
  <c r="T32" i="22"/>
  <c r="U32" i="22"/>
  <c r="V32" i="22"/>
  <c r="W32" i="22"/>
  <c r="X32" i="22"/>
  <c r="Y32" i="22"/>
  <c r="Z32" i="22"/>
  <c r="AA32" i="22"/>
  <c r="B33" i="22"/>
  <c r="D33" i="22"/>
  <c r="E33" i="22"/>
  <c r="F33" i="22"/>
  <c r="I33" i="22"/>
  <c r="J33" i="22"/>
  <c r="K33" i="22"/>
  <c r="L33" i="22"/>
  <c r="M33" i="22"/>
  <c r="P33" i="22" s="1"/>
  <c r="N33" i="22"/>
  <c r="O33" i="22"/>
  <c r="Q33" i="22"/>
  <c r="T33" i="22"/>
  <c r="U33" i="22"/>
  <c r="V33" i="22"/>
  <c r="W33" i="22"/>
  <c r="X33" i="22"/>
  <c r="Y33" i="22"/>
  <c r="Z33" i="22"/>
  <c r="AA33" i="22"/>
  <c r="B34" i="22"/>
  <c r="D34" i="22"/>
  <c r="G34" i="22" s="1"/>
  <c r="E34" i="22"/>
  <c r="F34" i="22"/>
  <c r="I34" i="22"/>
  <c r="J34" i="22"/>
  <c r="K34" i="22"/>
  <c r="L34" i="22"/>
  <c r="M34" i="22"/>
  <c r="P34" i="22" s="1"/>
  <c r="N34" i="22"/>
  <c r="O34" i="22"/>
  <c r="Q34" i="22"/>
  <c r="T34" i="22"/>
  <c r="U34" i="22"/>
  <c r="V34" i="22"/>
  <c r="W34" i="22"/>
  <c r="X34" i="22"/>
  <c r="Y34" i="22"/>
  <c r="Z34" i="22"/>
  <c r="AA34" i="22"/>
  <c r="B35" i="22"/>
  <c r="D35" i="22"/>
  <c r="AD35" i="22" s="1"/>
  <c r="E35" i="22"/>
  <c r="F35" i="22"/>
  <c r="I35" i="22"/>
  <c r="J35" i="22"/>
  <c r="K35" i="22"/>
  <c r="L35" i="22"/>
  <c r="M35" i="22"/>
  <c r="P35" i="22" s="1"/>
  <c r="N35" i="22"/>
  <c r="O35" i="22"/>
  <c r="Q35" i="22"/>
  <c r="T35" i="22"/>
  <c r="U35" i="22"/>
  <c r="V35" i="22"/>
  <c r="W35" i="22"/>
  <c r="X35" i="22"/>
  <c r="Y35" i="22"/>
  <c r="Z35" i="22"/>
  <c r="AA35" i="22"/>
  <c r="B36" i="22"/>
  <c r="D36" i="22"/>
  <c r="H36" i="22" s="1"/>
  <c r="E36" i="22"/>
  <c r="F36" i="22"/>
  <c r="I36" i="22"/>
  <c r="J36" i="22"/>
  <c r="K36" i="22"/>
  <c r="L36" i="22"/>
  <c r="M36" i="22"/>
  <c r="P36" i="22" s="1"/>
  <c r="N36" i="22"/>
  <c r="O36" i="22"/>
  <c r="Q36" i="22"/>
  <c r="T36" i="22"/>
  <c r="U36" i="22"/>
  <c r="V36" i="22"/>
  <c r="W36" i="22"/>
  <c r="X36" i="22"/>
  <c r="Y36" i="22"/>
  <c r="Z36" i="22"/>
  <c r="AA36" i="22"/>
  <c r="B37" i="22"/>
  <c r="D37" i="22"/>
  <c r="H37" i="22" s="1"/>
  <c r="E37" i="22"/>
  <c r="F37" i="22"/>
  <c r="I37" i="22"/>
  <c r="J37" i="22"/>
  <c r="K37" i="22"/>
  <c r="L37" i="22"/>
  <c r="M37" i="22"/>
  <c r="P37" i="22" s="1"/>
  <c r="N37" i="22"/>
  <c r="O37" i="22"/>
  <c r="Q37" i="22"/>
  <c r="T37" i="22"/>
  <c r="U37" i="22"/>
  <c r="V37" i="22"/>
  <c r="W37" i="22"/>
  <c r="X37" i="22"/>
  <c r="Y37" i="22"/>
  <c r="Z37" i="22"/>
  <c r="AA37" i="22"/>
  <c r="B38" i="22"/>
  <c r="D38" i="22"/>
  <c r="E38" i="22"/>
  <c r="F38" i="22"/>
  <c r="I38" i="22"/>
  <c r="J38" i="22"/>
  <c r="K38" i="22"/>
  <c r="L38" i="22"/>
  <c r="M38" i="22"/>
  <c r="P38" i="22" s="1"/>
  <c r="N38" i="22"/>
  <c r="O38" i="22"/>
  <c r="Q38" i="22"/>
  <c r="T38" i="22"/>
  <c r="U38" i="22"/>
  <c r="V38" i="22"/>
  <c r="W38" i="22"/>
  <c r="X38" i="22"/>
  <c r="Y38" i="22"/>
  <c r="Z38" i="22"/>
  <c r="AA38" i="22"/>
  <c r="B39" i="22"/>
  <c r="D39" i="22"/>
  <c r="H39" i="22" s="1"/>
  <c r="E39" i="22"/>
  <c r="F39" i="22"/>
  <c r="I39" i="22"/>
  <c r="J39" i="22"/>
  <c r="K39" i="22"/>
  <c r="L39" i="22"/>
  <c r="M39" i="22"/>
  <c r="P39" i="22" s="1"/>
  <c r="N39" i="22"/>
  <c r="O39" i="22"/>
  <c r="Q39" i="22"/>
  <c r="T39" i="22"/>
  <c r="U39" i="22"/>
  <c r="V39" i="22"/>
  <c r="W39" i="22"/>
  <c r="X39" i="22"/>
  <c r="Y39" i="22"/>
  <c r="Z39" i="22"/>
  <c r="AA39" i="22"/>
  <c r="B40" i="22"/>
  <c r="D40" i="22"/>
  <c r="H40" i="22" s="1"/>
  <c r="E40" i="22"/>
  <c r="F40" i="22"/>
  <c r="I40" i="22"/>
  <c r="J40" i="22"/>
  <c r="K40" i="22"/>
  <c r="L40" i="22"/>
  <c r="M40" i="22"/>
  <c r="P40" i="22" s="1"/>
  <c r="N40" i="22"/>
  <c r="O40" i="22"/>
  <c r="Q40" i="22"/>
  <c r="T40" i="22"/>
  <c r="U40" i="22"/>
  <c r="V40" i="22"/>
  <c r="W40" i="22"/>
  <c r="X40" i="22"/>
  <c r="Y40" i="22"/>
  <c r="Z40" i="22"/>
  <c r="AA40" i="22"/>
  <c r="B41" i="22"/>
  <c r="D41" i="22"/>
  <c r="E41" i="22"/>
  <c r="F41" i="22"/>
  <c r="I41" i="22"/>
  <c r="J41" i="22"/>
  <c r="K41" i="22"/>
  <c r="L41" i="22"/>
  <c r="M41" i="22"/>
  <c r="P41" i="22" s="1"/>
  <c r="N41" i="22"/>
  <c r="O41" i="22"/>
  <c r="Q41" i="22"/>
  <c r="T41" i="22"/>
  <c r="U41" i="22"/>
  <c r="V41" i="22"/>
  <c r="W41" i="22"/>
  <c r="X41" i="22"/>
  <c r="Y41" i="22"/>
  <c r="Z41" i="22"/>
  <c r="AA41" i="22"/>
  <c r="B42" i="22"/>
  <c r="D42" i="22"/>
  <c r="G42" i="22" s="1"/>
  <c r="E42" i="22"/>
  <c r="F42" i="22"/>
  <c r="I42" i="22"/>
  <c r="J42" i="22"/>
  <c r="K42" i="22"/>
  <c r="L42" i="22"/>
  <c r="M42" i="22"/>
  <c r="P42" i="22" s="1"/>
  <c r="N42" i="22"/>
  <c r="O42" i="22"/>
  <c r="Q42" i="22"/>
  <c r="T42" i="22"/>
  <c r="U42" i="22"/>
  <c r="V42" i="22"/>
  <c r="W42" i="22"/>
  <c r="X42" i="22"/>
  <c r="Y42" i="22"/>
  <c r="Z42" i="22"/>
  <c r="AA42" i="22"/>
  <c r="B43" i="22"/>
  <c r="D43" i="22"/>
  <c r="E43" i="22"/>
  <c r="F43" i="22"/>
  <c r="I43" i="22"/>
  <c r="J43" i="22"/>
  <c r="K43" i="22"/>
  <c r="L43" i="22"/>
  <c r="M43" i="22"/>
  <c r="P43" i="22" s="1"/>
  <c r="N43" i="22"/>
  <c r="O43" i="22"/>
  <c r="Q43" i="22"/>
  <c r="T43" i="22"/>
  <c r="U43" i="22"/>
  <c r="V43" i="22"/>
  <c r="W43" i="22"/>
  <c r="X43" i="22"/>
  <c r="Y43" i="22"/>
  <c r="Z43" i="22"/>
  <c r="AA43" i="22"/>
  <c r="B44" i="22"/>
  <c r="D44" i="22"/>
  <c r="H44" i="22" s="1"/>
  <c r="E44" i="22"/>
  <c r="F44" i="22"/>
  <c r="I44" i="22"/>
  <c r="J44" i="22"/>
  <c r="K44" i="22"/>
  <c r="L44" i="22"/>
  <c r="M44" i="22"/>
  <c r="P44" i="22" s="1"/>
  <c r="N44" i="22"/>
  <c r="O44" i="22"/>
  <c r="Q44" i="22"/>
  <c r="T44" i="22"/>
  <c r="U44" i="22"/>
  <c r="V44" i="22"/>
  <c r="W44" i="22"/>
  <c r="X44" i="22"/>
  <c r="Y44" i="22"/>
  <c r="Z44" i="22"/>
  <c r="AA44" i="22"/>
  <c r="B45" i="22"/>
  <c r="D45" i="22"/>
  <c r="G45" i="22" s="1"/>
  <c r="E45" i="22"/>
  <c r="F45" i="22"/>
  <c r="I45" i="22"/>
  <c r="J45" i="22"/>
  <c r="K45" i="22"/>
  <c r="L45" i="22"/>
  <c r="M45" i="22"/>
  <c r="P45" i="22" s="1"/>
  <c r="N45" i="22"/>
  <c r="O45" i="22"/>
  <c r="Q45" i="22"/>
  <c r="T45" i="22"/>
  <c r="U45" i="22"/>
  <c r="V45" i="22"/>
  <c r="W45" i="22"/>
  <c r="X45" i="22"/>
  <c r="Y45" i="22"/>
  <c r="Z45" i="22"/>
  <c r="AA45" i="22"/>
  <c r="B46" i="22"/>
  <c r="D46" i="22"/>
  <c r="E46" i="22"/>
  <c r="F46" i="22"/>
  <c r="I46" i="22"/>
  <c r="J46" i="22"/>
  <c r="K46" i="22"/>
  <c r="L46" i="22"/>
  <c r="M46" i="22"/>
  <c r="P46" i="22" s="1"/>
  <c r="N46" i="22"/>
  <c r="O46" i="22"/>
  <c r="Q46" i="22"/>
  <c r="T46" i="22"/>
  <c r="U46" i="22"/>
  <c r="V46" i="22"/>
  <c r="W46" i="22"/>
  <c r="X46" i="22"/>
  <c r="Y46" i="22"/>
  <c r="Z46" i="22"/>
  <c r="AA46" i="22"/>
  <c r="B47" i="22"/>
  <c r="D47" i="22"/>
  <c r="H47" i="22" s="1"/>
  <c r="E47" i="22"/>
  <c r="F47" i="22"/>
  <c r="I47" i="22"/>
  <c r="J47" i="22"/>
  <c r="K47" i="22"/>
  <c r="L47" i="22"/>
  <c r="M47" i="22"/>
  <c r="P47" i="22" s="1"/>
  <c r="N47" i="22"/>
  <c r="O47" i="22"/>
  <c r="Q47" i="22"/>
  <c r="T47" i="22"/>
  <c r="U47" i="22"/>
  <c r="V47" i="22"/>
  <c r="W47" i="22"/>
  <c r="X47" i="22"/>
  <c r="Y47" i="22"/>
  <c r="Z47" i="22"/>
  <c r="AA47" i="22"/>
  <c r="B48" i="22"/>
  <c r="D48" i="22"/>
  <c r="AD48" i="22" s="1"/>
  <c r="E48" i="22"/>
  <c r="F48" i="22"/>
  <c r="I48" i="22"/>
  <c r="J48" i="22"/>
  <c r="K48" i="22"/>
  <c r="L48" i="22"/>
  <c r="M48" i="22"/>
  <c r="P48" i="22" s="1"/>
  <c r="N48" i="22"/>
  <c r="O48" i="22"/>
  <c r="Q48" i="22"/>
  <c r="T48" i="22"/>
  <c r="U48" i="22"/>
  <c r="V48" i="22"/>
  <c r="W48" i="22"/>
  <c r="X48" i="22"/>
  <c r="Y48" i="22"/>
  <c r="Z48" i="22"/>
  <c r="AA48" i="22"/>
  <c r="B49" i="22"/>
  <c r="D49" i="22"/>
  <c r="AD49" i="22" s="1"/>
  <c r="E49" i="22"/>
  <c r="F49" i="22"/>
  <c r="I49" i="22"/>
  <c r="J49" i="22"/>
  <c r="K49" i="22"/>
  <c r="L49" i="22"/>
  <c r="M49" i="22"/>
  <c r="P49" i="22" s="1"/>
  <c r="N49" i="22"/>
  <c r="O49" i="22"/>
  <c r="Q49" i="22"/>
  <c r="T49" i="22"/>
  <c r="U49" i="22"/>
  <c r="V49" i="22"/>
  <c r="W49" i="22"/>
  <c r="X49" i="22"/>
  <c r="Y49" i="22"/>
  <c r="Z49" i="22"/>
  <c r="AA49" i="22"/>
  <c r="B50" i="22"/>
  <c r="D50" i="22"/>
  <c r="AE50" i="22" s="1"/>
  <c r="E50" i="22"/>
  <c r="F50" i="22"/>
  <c r="I50" i="22"/>
  <c r="J50" i="22"/>
  <c r="K50" i="22"/>
  <c r="L50" i="22"/>
  <c r="M50" i="22"/>
  <c r="P50" i="22" s="1"/>
  <c r="N50" i="22"/>
  <c r="O50" i="22"/>
  <c r="Q50" i="22"/>
  <c r="T50" i="22"/>
  <c r="U50" i="22"/>
  <c r="V50" i="22"/>
  <c r="W50" i="22"/>
  <c r="X50" i="22"/>
  <c r="Y50" i="22"/>
  <c r="Z50" i="22"/>
  <c r="AA50" i="22"/>
  <c r="B51" i="22"/>
  <c r="D51" i="22"/>
  <c r="AD51" i="22" s="1"/>
  <c r="E51" i="22"/>
  <c r="F51" i="22"/>
  <c r="I51" i="22"/>
  <c r="J51" i="22"/>
  <c r="K51" i="22"/>
  <c r="L51" i="22"/>
  <c r="M51" i="22"/>
  <c r="P51" i="22" s="1"/>
  <c r="N51" i="22"/>
  <c r="O51" i="22"/>
  <c r="Q51" i="22"/>
  <c r="T51" i="22"/>
  <c r="U51" i="22"/>
  <c r="V51" i="22"/>
  <c r="W51" i="22"/>
  <c r="X51" i="22"/>
  <c r="Y51" i="22"/>
  <c r="Z51" i="22"/>
  <c r="AA51" i="22"/>
  <c r="B52" i="22"/>
  <c r="D52" i="22"/>
  <c r="G52" i="22" s="1"/>
  <c r="E52" i="22"/>
  <c r="F52" i="22"/>
  <c r="I52" i="22"/>
  <c r="J52" i="22"/>
  <c r="K52" i="22"/>
  <c r="L52" i="22"/>
  <c r="M52" i="22"/>
  <c r="P52" i="22" s="1"/>
  <c r="N52" i="22"/>
  <c r="O52" i="22"/>
  <c r="Q52" i="22"/>
  <c r="T52" i="22"/>
  <c r="U52" i="22"/>
  <c r="V52" i="22"/>
  <c r="W52" i="22"/>
  <c r="X52" i="22"/>
  <c r="Y52" i="22"/>
  <c r="Z52" i="22"/>
  <c r="AA52" i="22"/>
  <c r="B53" i="22"/>
  <c r="D53" i="22"/>
  <c r="H53" i="22" s="1"/>
  <c r="E53" i="22"/>
  <c r="F53" i="22"/>
  <c r="I53" i="22"/>
  <c r="J53" i="22"/>
  <c r="K53" i="22"/>
  <c r="L53" i="22"/>
  <c r="M53" i="22"/>
  <c r="N53" i="22"/>
  <c r="O53" i="22"/>
  <c r="P53" i="22"/>
  <c r="Q53" i="22"/>
  <c r="T53" i="22"/>
  <c r="U53" i="22"/>
  <c r="V53" i="22"/>
  <c r="W53" i="22"/>
  <c r="X53" i="22"/>
  <c r="Y53" i="22"/>
  <c r="Z53" i="22"/>
  <c r="AA53" i="22"/>
  <c r="AE53" i="22"/>
  <c r="B54" i="22"/>
  <c r="D54" i="22"/>
  <c r="G54" i="22" s="1"/>
  <c r="E54" i="22"/>
  <c r="F54" i="22"/>
  <c r="I54" i="22"/>
  <c r="J54" i="22"/>
  <c r="K54" i="22"/>
  <c r="L54" i="22"/>
  <c r="M54" i="22"/>
  <c r="N54" i="22"/>
  <c r="O54" i="22"/>
  <c r="Q54" i="22"/>
  <c r="T54" i="22"/>
  <c r="U54" i="22"/>
  <c r="V54" i="22"/>
  <c r="W54" i="22"/>
  <c r="X54" i="22"/>
  <c r="Y54" i="22"/>
  <c r="Z54" i="22"/>
  <c r="AA54" i="22"/>
  <c r="B55" i="22"/>
  <c r="D55" i="22"/>
  <c r="H55" i="22" s="1"/>
  <c r="E55" i="22"/>
  <c r="F55" i="22"/>
  <c r="I55" i="22"/>
  <c r="J55" i="22"/>
  <c r="K55" i="22"/>
  <c r="L55" i="22"/>
  <c r="M55" i="22"/>
  <c r="P55" i="22" s="1"/>
  <c r="N55" i="22"/>
  <c r="O55" i="22"/>
  <c r="Q55" i="22"/>
  <c r="T55" i="22"/>
  <c r="U55" i="22"/>
  <c r="V55" i="22"/>
  <c r="W55" i="22"/>
  <c r="X55" i="22"/>
  <c r="Y55" i="22"/>
  <c r="Z55" i="22"/>
  <c r="AA55" i="22"/>
  <c r="B56" i="22"/>
  <c r="D56" i="22"/>
  <c r="H56" i="22" s="1"/>
  <c r="E56" i="22"/>
  <c r="F56" i="22"/>
  <c r="I56" i="22"/>
  <c r="J56" i="22"/>
  <c r="K56" i="22"/>
  <c r="L56" i="22"/>
  <c r="M56" i="22"/>
  <c r="P56" i="22" s="1"/>
  <c r="N56" i="22"/>
  <c r="O56" i="22"/>
  <c r="Q56" i="22"/>
  <c r="T56" i="22"/>
  <c r="U56" i="22"/>
  <c r="V56" i="22"/>
  <c r="W56" i="22"/>
  <c r="X56" i="22"/>
  <c r="Y56" i="22"/>
  <c r="Z56" i="22"/>
  <c r="AA56" i="22"/>
  <c r="B57" i="22"/>
  <c r="D57" i="22"/>
  <c r="E57" i="22"/>
  <c r="F57" i="22"/>
  <c r="I57" i="22"/>
  <c r="J57" i="22"/>
  <c r="K57" i="22"/>
  <c r="L57" i="22"/>
  <c r="M57" i="22"/>
  <c r="P57" i="22" s="1"/>
  <c r="N57" i="22"/>
  <c r="O57" i="22"/>
  <c r="Q57" i="22"/>
  <c r="T57" i="22"/>
  <c r="U57" i="22"/>
  <c r="V57" i="22"/>
  <c r="W57" i="22"/>
  <c r="X57" i="22"/>
  <c r="Y57" i="22"/>
  <c r="Z57" i="22"/>
  <c r="AA57" i="22"/>
  <c r="B58" i="22"/>
  <c r="D58" i="22"/>
  <c r="G58" i="22" s="1"/>
  <c r="E58" i="22"/>
  <c r="F58" i="22"/>
  <c r="I58" i="22"/>
  <c r="J58" i="22"/>
  <c r="K58" i="22"/>
  <c r="L58" i="22"/>
  <c r="M58" i="22"/>
  <c r="P58" i="22" s="1"/>
  <c r="N58" i="22"/>
  <c r="O58" i="22"/>
  <c r="Q58" i="22"/>
  <c r="T58" i="22"/>
  <c r="U58" i="22"/>
  <c r="V58" i="22"/>
  <c r="W58" i="22"/>
  <c r="X58" i="22"/>
  <c r="Y58" i="22"/>
  <c r="Z58" i="22"/>
  <c r="AA58" i="22"/>
  <c r="B59" i="22"/>
  <c r="D59" i="22"/>
  <c r="E59" i="22"/>
  <c r="F59" i="22"/>
  <c r="I59" i="22"/>
  <c r="J59" i="22"/>
  <c r="K59" i="22"/>
  <c r="L59" i="22"/>
  <c r="M59" i="22"/>
  <c r="P59" i="22" s="1"/>
  <c r="N59" i="22"/>
  <c r="O59" i="22"/>
  <c r="Q59" i="22"/>
  <c r="T59" i="22"/>
  <c r="U59" i="22"/>
  <c r="V59" i="22"/>
  <c r="W59" i="22"/>
  <c r="X59" i="22"/>
  <c r="Y59" i="22"/>
  <c r="Z59" i="22"/>
  <c r="AA59" i="22"/>
  <c r="B60" i="22"/>
  <c r="D60" i="22"/>
  <c r="E60" i="22"/>
  <c r="F60" i="22"/>
  <c r="I60" i="22"/>
  <c r="J60" i="22"/>
  <c r="K60" i="22"/>
  <c r="L60" i="22"/>
  <c r="M60" i="22"/>
  <c r="P60" i="22" s="1"/>
  <c r="N60" i="22"/>
  <c r="O60" i="22"/>
  <c r="Q60" i="22"/>
  <c r="T60" i="22"/>
  <c r="U60" i="22"/>
  <c r="V60" i="22"/>
  <c r="W60" i="22"/>
  <c r="X60" i="22"/>
  <c r="Y60" i="22"/>
  <c r="Z60" i="22"/>
  <c r="AA60" i="22"/>
  <c r="B61" i="22"/>
  <c r="D61" i="22"/>
  <c r="AD61" i="22" s="1"/>
  <c r="E61" i="22"/>
  <c r="F61" i="22"/>
  <c r="I61" i="22"/>
  <c r="J61" i="22"/>
  <c r="K61" i="22"/>
  <c r="L61" i="22"/>
  <c r="M61" i="22"/>
  <c r="P61" i="22" s="1"/>
  <c r="N61" i="22"/>
  <c r="O61" i="22"/>
  <c r="Q61" i="22"/>
  <c r="T61" i="22"/>
  <c r="U61" i="22"/>
  <c r="V61" i="22"/>
  <c r="W61" i="22"/>
  <c r="X61" i="22"/>
  <c r="Y61" i="22"/>
  <c r="Z61" i="22"/>
  <c r="AA61" i="22"/>
  <c r="B62" i="22"/>
  <c r="D62" i="22"/>
  <c r="E62" i="22"/>
  <c r="F62" i="22"/>
  <c r="I62" i="22"/>
  <c r="J62" i="22"/>
  <c r="K62" i="22"/>
  <c r="L62" i="22"/>
  <c r="M62" i="22"/>
  <c r="P62" i="22" s="1"/>
  <c r="N62" i="22"/>
  <c r="O62" i="22"/>
  <c r="Q62" i="22"/>
  <c r="T62" i="22"/>
  <c r="U62" i="22"/>
  <c r="V62" i="22"/>
  <c r="W62" i="22"/>
  <c r="X62" i="22"/>
  <c r="Y62" i="22"/>
  <c r="Z62" i="22"/>
  <c r="AA62" i="22"/>
  <c r="B63" i="22"/>
  <c r="D63" i="22"/>
  <c r="AD63" i="22" s="1"/>
  <c r="E63" i="22"/>
  <c r="F63" i="22"/>
  <c r="I63" i="22"/>
  <c r="J63" i="22"/>
  <c r="K63" i="22"/>
  <c r="L63" i="22"/>
  <c r="M63" i="22"/>
  <c r="P63" i="22" s="1"/>
  <c r="N63" i="22"/>
  <c r="O63" i="22"/>
  <c r="Q63" i="22"/>
  <c r="T63" i="22"/>
  <c r="U63" i="22"/>
  <c r="V63" i="22"/>
  <c r="W63" i="22"/>
  <c r="X63" i="22"/>
  <c r="Y63" i="22"/>
  <c r="Z63" i="22"/>
  <c r="AA63" i="22"/>
  <c r="B64" i="22"/>
  <c r="D64" i="22"/>
  <c r="E64" i="22"/>
  <c r="F64" i="22"/>
  <c r="I64" i="22"/>
  <c r="J64" i="22"/>
  <c r="K64" i="22"/>
  <c r="L64" i="22"/>
  <c r="M64" i="22"/>
  <c r="P64" i="22" s="1"/>
  <c r="N64" i="22"/>
  <c r="O64" i="22"/>
  <c r="Q64" i="22"/>
  <c r="T64" i="22"/>
  <c r="U64" i="22"/>
  <c r="V64" i="22"/>
  <c r="W64" i="22"/>
  <c r="X64" i="22"/>
  <c r="Y64" i="22"/>
  <c r="Z64" i="22"/>
  <c r="AA64" i="22"/>
  <c r="B65" i="22"/>
  <c r="D65" i="22"/>
  <c r="E65" i="22"/>
  <c r="F65" i="22"/>
  <c r="I65" i="22"/>
  <c r="J65" i="22"/>
  <c r="K65" i="22"/>
  <c r="L65" i="22"/>
  <c r="M65" i="22"/>
  <c r="P65" i="22" s="1"/>
  <c r="N65" i="22"/>
  <c r="O65" i="22"/>
  <c r="Q65" i="22"/>
  <c r="T65" i="22"/>
  <c r="U65" i="22"/>
  <c r="V65" i="22"/>
  <c r="W65" i="22"/>
  <c r="X65" i="22"/>
  <c r="Y65" i="22"/>
  <c r="Z65" i="22"/>
  <c r="AA65" i="22"/>
  <c r="B66" i="22"/>
  <c r="D66" i="22"/>
  <c r="AD66" i="22" s="1"/>
  <c r="E66" i="22"/>
  <c r="F66" i="22"/>
  <c r="I66" i="22"/>
  <c r="J66" i="22"/>
  <c r="K66" i="22"/>
  <c r="L66" i="22"/>
  <c r="M66" i="22"/>
  <c r="P66" i="22" s="1"/>
  <c r="N66" i="22"/>
  <c r="O66" i="22"/>
  <c r="Q66" i="22"/>
  <c r="T66" i="22"/>
  <c r="U66" i="22"/>
  <c r="V66" i="22"/>
  <c r="W66" i="22"/>
  <c r="X66" i="22"/>
  <c r="Y66" i="22"/>
  <c r="Z66" i="22"/>
  <c r="AA66" i="22"/>
  <c r="B67" i="22"/>
  <c r="D67" i="22"/>
  <c r="E67" i="22"/>
  <c r="F67" i="22"/>
  <c r="I67" i="22"/>
  <c r="J67" i="22"/>
  <c r="K67" i="22"/>
  <c r="L67" i="22"/>
  <c r="M67" i="22"/>
  <c r="P67" i="22" s="1"/>
  <c r="N67" i="22"/>
  <c r="O67" i="22"/>
  <c r="Q67" i="22"/>
  <c r="T67" i="22"/>
  <c r="U67" i="22"/>
  <c r="V67" i="22"/>
  <c r="W67" i="22"/>
  <c r="X67" i="22"/>
  <c r="Y67" i="22"/>
  <c r="Z67" i="22"/>
  <c r="AA67" i="22"/>
  <c r="B68" i="22"/>
  <c r="D68" i="22"/>
  <c r="AE68" i="22" s="1"/>
  <c r="E68" i="22"/>
  <c r="F68" i="22"/>
  <c r="I68" i="22"/>
  <c r="J68" i="22"/>
  <c r="K68" i="22"/>
  <c r="L68" i="22"/>
  <c r="M68" i="22"/>
  <c r="P68" i="22" s="1"/>
  <c r="N68" i="22"/>
  <c r="O68" i="22"/>
  <c r="Q68" i="22"/>
  <c r="T68" i="22"/>
  <c r="U68" i="22"/>
  <c r="V68" i="22"/>
  <c r="W68" i="22"/>
  <c r="X68" i="22"/>
  <c r="Y68" i="22"/>
  <c r="Z68" i="22"/>
  <c r="AA68" i="22"/>
  <c r="B69" i="22"/>
  <c r="D69" i="22"/>
  <c r="G69" i="22" s="1"/>
  <c r="E69" i="22"/>
  <c r="F69" i="22"/>
  <c r="I69" i="22"/>
  <c r="J69" i="22"/>
  <c r="K69" i="22"/>
  <c r="L69" i="22"/>
  <c r="M69" i="22"/>
  <c r="P69" i="22" s="1"/>
  <c r="N69" i="22"/>
  <c r="O69" i="22"/>
  <c r="Q69" i="22"/>
  <c r="T69" i="22"/>
  <c r="U69" i="22"/>
  <c r="V69" i="22"/>
  <c r="W69" i="22"/>
  <c r="X69" i="22"/>
  <c r="Y69" i="22"/>
  <c r="Z69" i="22"/>
  <c r="AA69" i="22"/>
  <c r="B70" i="22"/>
  <c r="D70" i="22"/>
  <c r="AD70" i="22" s="1"/>
  <c r="E70" i="22"/>
  <c r="F70" i="22"/>
  <c r="I70" i="22"/>
  <c r="J70" i="22"/>
  <c r="K70" i="22"/>
  <c r="L70" i="22"/>
  <c r="M70" i="22"/>
  <c r="P70" i="22" s="1"/>
  <c r="N70" i="22"/>
  <c r="O70" i="22"/>
  <c r="Q70" i="22"/>
  <c r="T70" i="22"/>
  <c r="U70" i="22"/>
  <c r="V70" i="22"/>
  <c r="W70" i="22"/>
  <c r="X70" i="22"/>
  <c r="Y70" i="22"/>
  <c r="Z70" i="22"/>
  <c r="AA70" i="22"/>
  <c r="B71" i="22"/>
  <c r="D71" i="22"/>
  <c r="H71" i="22" s="1"/>
  <c r="E71" i="22"/>
  <c r="F71" i="22"/>
  <c r="I71" i="22"/>
  <c r="J71" i="22"/>
  <c r="K71" i="22"/>
  <c r="L71" i="22"/>
  <c r="M71" i="22"/>
  <c r="P71" i="22" s="1"/>
  <c r="N71" i="22"/>
  <c r="O71" i="22"/>
  <c r="Q71" i="22"/>
  <c r="T71" i="22"/>
  <c r="U71" i="22"/>
  <c r="V71" i="22"/>
  <c r="W71" i="22"/>
  <c r="X71" i="22"/>
  <c r="Y71" i="22"/>
  <c r="Z71" i="22"/>
  <c r="AA71" i="22"/>
  <c r="B72" i="22"/>
  <c r="D72" i="22"/>
  <c r="AD72" i="22" s="1"/>
  <c r="E72" i="22"/>
  <c r="F72" i="22"/>
  <c r="I72" i="22"/>
  <c r="J72" i="22"/>
  <c r="K72" i="22"/>
  <c r="L72" i="22"/>
  <c r="M72" i="22"/>
  <c r="P72" i="22" s="1"/>
  <c r="N72" i="22"/>
  <c r="O72" i="22"/>
  <c r="Q72" i="22"/>
  <c r="T72" i="22"/>
  <c r="U72" i="22"/>
  <c r="V72" i="22"/>
  <c r="W72" i="22"/>
  <c r="X72" i="22"/>
  <c r="Y72" i="22"/>
  <c r="Z72" i="22"/>
  <c r="AA72" i="22"/>
  <c r="B73" i="22"/>
  <c r="D73" i="22"/>
  <c r="E73" i="22"/>
  <c r="F73" i="22"/>
  <c r="I73" i="22"/>
  <c r="J73" i="22"/>
  <c r="K73" i="22"/>
  <c r="L73" i="22"/>
  <c r="M73" i="22"/>
  <c r="P73" i="22" s="1"/>
  <c r="N73" i="22"/>
  <c r="O73" i="22"/>
  <c r="Q73" i="22"/>
  <c r="T73" i="22"/>
  <c r="U73" i="22"/>
  <c r="V73" i="22"/>
  <c r="W73" i="22"/>
  <c r="X73" i="22"/>
  <c r="Y73" i="22"/>
  <c r="Z73" i="22"/>
  <c r="AA73" i="22"/>
  <c r="B74" i="22"/>
  <c r="D74" i="22"/>
  <c r="H74" i="22" s="1"/>
  <c r="E74" i="22"/>
  <c r="F74" i="22"/>
  <c r="I74" i="22"/>
  <c r="J74" i="22"/>
  <c r="K74" i="22"/>
  <c r="L74" i="22"/>
  <c r="M74" i="22"/>
  <c r="N74" i="22"/>
  <c r="O74" i="22"/>
  <c r="Q74" i="22"/>
  <c r="T74" i="22"/>
  <c r="U74" i="22"/>
  <c r="V74" i="22"/>
  <c r="W74" i="22"/>
  <c r="X74" i="22"/>
  <c r="Y74" i="22"/>
  <c r="Z74" i="22"/>
  <c r="AA74" i="22"/>
  <c r="B75" i="22"/>
  <c r="D75" i="22"/>
  <c r="R75" i="22" s="1"/>
  <c r="E75" i="22"/>
  <c r="F75" i="22"/>
  <c r="I75" i="22"/>
  <c r="J75" i="22"/>
  <c r="K75" i="22"/>
  <c r="L75" i="22"/>
  <c r="M75" i="22"/>
  <c r="P75" i="22" s="1"/>
  <c r="N75" i="22"/>
  <c r="O75" i="22"/>
  <c r="Q75" i="22"/>
  <c r="T75" i="22"/>
  <c r="U75" i="22"/>
  <c r="V75" i="22"/>
  <c r="W75" i="22"/>
  <c r="X75" i="22"/>
  <c r="Y75" i="22"/>
  <c r="Z75" i="22"/>
  <c r="AA75" i="22"/>
  <c r="B76" i="22"/>
  <c r="D76" i="22"/>
  <c r="H76" i="22" s="1"/>
  <c r="E76" i="22"/>
  <c r="F76" i="22"/>
  <c r="I76" i="22"/>
  <c r="J76" i="22"/>
  <c r="K76" i="22"/>
  <c r="L76" i="22"/>
  <c r="M76" i="22"/>
  <c r="P76" i="22" s="1"/>
  <c r="N76" i="22"/>
  <c r="O76" i="22"/>
  <c r="Q76" i="22"/>
  <c r="T76" i="22"/>
  <c r="U76" i="22"/>
  <c r="V76" i="22"/>
  <c r="W76" i="22"/>
  <c r="X76" i="22"/>
  <c r="Y76" i="22"/>
  <c r="Z76" i="22"/>
  <c r="AA76" i="22"/>
  <c r="B77" i="22"/>
  <c r="D77" i="22"/>
  <c r="E77" i="22"/>
  <c r="F77" i="22"/>
  <c r="I77" i="22"/>
  <c r="J77" i="22"/>
  <c r="K77" i="22"/>
  <c r="L77" i="22"/>
  <c r="M77" i="22"/>
  <c r="P77" i="22" s="1"/>
  <c r="N77" i="22"/>
  <c r="O77" i="22"/>
  <c r="Q77" i="22"/>
  <c r="T77" i="22"/>
  <c r="U77" i="22"/>
  <c r="V77" i="22"/>
  <c r="W77" i="22"/>
  <c r="X77" i="22"/>
  <c r="Y77" i="22"/>
  <c r="Z77" i="22"/>
  <c r="AA77" i="22"/>
  <c r="B78" i="22"/>
  <c r="D78" i="22"/>
  <c r="G78" i="22" s="1"/>
  <c r="E78" i="22"/>
  <c r="F78" i="22"/>
  <c r="I78" i="22"/>
  <c r="J78" i="22"/>
  <c r="K78" i="22"/>
  <c r="L78" i="22"/>
  <c r="M78" i="22"/>
  <c r="P78" i="22" s="1"/>
  <c r="N78" i="22"/>
  <c r="O78" i="22"/>
  <c r="Q78" i="22"/>
  <c r="T78" i="22"/>
  <c r="U78" i="22"/>
  <c r="V78" i="22"/>
  <c r="W78" i="22"/>
  <c r="X78" i="22"/>
  <c r="Y78" i="22"/>
  <c r="Z78" i="22"/>
  <c r="AA78" i="22"/>
  <c r="B79" i="22"/>
  <c r="D79" i="22"/>
  <c r="G79" i="22" s="1"/>
  <c r="E79" i="22"/>
  <c r="F79" i="22"/>
  <c r="I79" i="22"/>
  <c r="J79" i="22"/>
  <c r="K79" i="22"/>
  <c r="L79" i="22"/>
  <c r="M79" i="22"/>
  <c r="P79" i="22" s="1"/>
  <c r="N79" i="22"/>
  <c r="O79" i="22"/>
  <c r="Q79" i="22"/>
  <c r="T79" i="22"/>
  <c r="U79" i="22"/>
  <c r="V79" i="22"/>
  <c r="W79" i="22"/>
  <c r="X79" i="22"/>
  <c r="Y79" i="22"/>
  <c r="Z79" i="22"/>
  <c r="AA79" i="22"/>
  <c r="B80" i="22"/>
  <c r="D80" i="22"/>
  <c r="R80" i="22" s="1"/>
  <c r="E80" i="22"/>
  <c r="F80" i="22"/>
  <c r="I80" i="22"/>
  <c r="J80" i="22"/>
  <c r="K80" i="22"/>
  <c r="L80" i="22"/>
  <c r="M80" i="22"/>
  <c r="P80" i="22" s="1"/>
  <c r="N80" i="22"/>
  <c r="O80" i="22"/>
  <c r="Q80" i="22"/>
  <c r="T80" i="22"/>
  <c r="U80" i="22"/>
  <c r="V80" i="22"/>
  <c r="W80" i="22"/>
  <c r="X80" i="22"/>
  <c r="Y80" i="22"/>
  <c r="Z80" i="22"/>
  <c r="AA80" i="22"/>
  <c r="B81" i="22"/>
  <c r="D81" i="22"/>
  <c r="G81" i="22" s="1"/>
  <c r="E81" i="22"/>
  <c r="F81" i="22"/>
  <c r="I81" i="22"/>
  <c r="J81" i="22"/>
  <c r="K81" i="22"/>
  <c r="L81" i="22"/>
  <c r="M81" i="22"/>
  <c r="P81" i="22" s="1"/>
  <c r="N81" i="22"/>
  <c r="O81" i="22"/>
  <c r="Q81" i="22"/>
  <c r="T81" i="22"/>
  <c r="U81" i="22"/>
  <c r="V81" i="22"/>
  <c r="W81" i="22"/>
  <c r="X81" i="22"/>
  <c r="Y81" i="22"/>
  <c r="Z81" i="22"/>
  <c r="AA81" i="22"/>
  <c r="AD81" i="22"/>
  <c r="AB26" i="22"/>
  <c r="AC18" i="22"/>
  <c r="DD16" i="1"/>
  <c r="DD17" i="1"/>
  <c r="DD18" i="1"/>
  <c r="DD19" i="1"/>
  <c r="DD20" i="1"/>
  <c r="DD21" i="1"/>
  <c r="DD22" i="1"/>
  <c r="DD23" i="1"/>
  <c r="DD24" i="1"/>
  <c r="DD25" i="1"/>
  <c r="DD26" i="1"/>
  <c r="DD27" i="1"/>
  <c r="DD28" i="1"/>
  <c r="DD29" i="1"/>
  <c r="DD30" i="1"/>
  <c r="DD31" i="1"/>
  <c r="DD32" i="1"/>
  <c r="DD33" i="1"/>
  <c r="DD34" i="1"/>
  <c r="DD35" i="1"/>
  <c r="DD36" i="1"/>
  <c r="DD37" i="1"/>
  <c r="DD38" i="1"/>
  <c r="DD39" i="1"/>
  <c r="DD40" i="1"/>
  <c r="DD41" i="1"/>
  <c r="DD42" i="1"/>
  <c r="DD43" i="1"/>
  <c r="DD44" i="1"/>
  <c r="DD45" i="1"/>
  <c r="DD46" i="1"/>
  <c r="DD47" i="1"/>
  <c r="DD48" i="1"/>
  <c r="DD49" i="1"/>
  <c r="DD50" i="1"/>
  <c r="DD51" i="1"/>
  <c r="DD52" i="1"/>
  <c r="DD53" i="1"/>
  <c r="DD54" i="1"/>
  <c r="DD55" i="1"/>
  <c r="DD56" i="1"/>
  <c r="DD57" i="1"/>
  <c r="DD58" i="1"/>
  <c r="DD59" i="1"/>
  <c r="DD60" i="1"/>
  <c r="DD61" i="1"/>
  <c r="DD62" i="1"/>
  <c r="DD63" i="1"/>
  <c r="DD64" i="1"/>
  <c r="DD65" i="1"/>
  <c r="DD66" i="1"/>
  <c r="DD67" i="1"/>
  <c r="DD68" i="1"/>
  <c r="DD69" i="1"/>
  <c r="DD70" i="1"/>
  <c r="DD71" i="1"/>
  <c r="DD72" i="1"/>
  <c r="DD73" i="1"/>
  <c r="DD74" i="1"/>
  <c r="DD75" i="1"/>
  <c r="DD76" i="1"/>
  <c r="DD77" i="1"/>
  <c r="DD78" i="1"/>
  <c r="DD79" i="1"/>
  <c r="DD80" i="1"/>
  <c r="DD81" i="1"/>
  <c r="DD82" i="1"/>
  <c r="DD83" i="1"/>
  <c r="DD84" i="1"/>
  <c r="DD85" i="1"/>
  <c r="DD86" i="1"/>
  <c r="DD87" i="1"/>
  <c r="DD88" i="1"/>
  <c r="DD89" i="1"/>
  <c r="DD90" i="1"/>
  <c r="DD91" i="1"/>
  <c r="DD92" i="1"/>
  <c r="DD93" i="1"/>
  <c r="DD94" i="1"/>
  <c r="DD95" i="1"/>
  <c r="DD96" i="1"/>
  <c r="DD97" i="1"/>
  <c r="DD98" i="1"/>
  <c r="DD99" i="1"/>
  <c r="DD100" i="1"/>
  <c r="DD101" i="1"/>
  <c r="DD102" i="1"/>
  <c r="DD103" i="1"/>
  <c r="DD104" i="1"/>
  <c r="DD105" i="1"/>
  <c r="DD106" i="1"/>
  <c r="DD107" i="1"/>
  <c r="DD108" i="1"/>
  <c r="DD109" i="1"/>
  <c r="DD110" i="1"/>
  <c r="DD111" i="1"/>
  <c r="DD112" i="1"/>
  <c r="DD113" i="1"/>
  <c r="DD114" i="1"/>
  <c r="DD115" i="1"/>
  <c r="DD116" i="1"/>
  <c r="DD117" i="1"/>
  <c r="DD118" i="1"/>
  <c r="DD119" i="1"/>
  <c r="DD120" i="1"/>
  <c r="DD121" i="1"/>
  <c r="DD122" i="1"/>
  <c r="DD123" i="1"/>
  <c r="DD124" i="1"/>
  <c r="DD125" i="1"/>
  <c r="DD126" i="1"/>
  <c r="DD127" i="1"/>
  <c r="DD128" i="1"/>
  <c r="DD129" i="1"/>
  <c r="DD130" i="1"/>
  <c r="DD131" i="1"/>
  <c r="DD132" i="1"/>
  <c r="DD133" i="1"/>
  <c r="DD15" i="1"/>
  <c r="Y2" i="22"/>
  <c r="V2" i="22"/>
  <c r="U2" i="22"/>
  <c r="T2" i="22"/>
  <c r="B132" i="1"/>
  <c r="B129" i="1"/>
  <c r="B126" i="1"/>
  <c r="B123" i="1"/>
  <c r="B120" i="1"/>
  <c r="B117" i="1"/>
  <c r="B114" i="1"/>
  <c r="B111" i="1"/>
  <c r="B108" i="1"/>
  <c r="B105" i="1"/>
  <c r="B102" i="1"/>
  <c r="B99" i="1"/>
  <c r="B96" i="1"/>
  <c r="B93" i="1"/>
  <c r="B90" i="1"/>
  <c r="B87" i="1"/>
  <c r="B84" i="1"/>
  <c r="B81" i="1"/>
  <c r="B78" i="1"/>
  <c r="B75" i="1"/>
  <c r="B72" i="1"/>
  <c r="B69" i="1"/>
  <c r="B66" i="1"/>
  <c r="B63" i="1"/>
  <c r="B60" i="1"/>
  <c r="B57" i="1"/>
  <c r="B54" i="1"/>
  <c r="B51" i="1"/>
  <c r="B48" i="1"/>
  <c r="B45" i="1"/>
  <c r="AA133" i="1"/>
  <c r="AA132" i="1"/>
  <c r="AA130" i="1"/>
  <c r="AA129" i="1"/>
  <c r="AA127" i="1"/>
  <c r="AA126" i="1"/>
  <c r="AA124" i="1"/>
  <c r="AA123" i="1"/>
  <c r="AA121" i="1"/>
  <c r="AA120" i="1"/>
  <c r="AA118" i="1"/>
  <c r="AA117" i="1"/>
  <c r="AA115" i="1"/>
  <c r="AA114" i="1"/>
  <c r="AA112" i="1"/>
  <c r="AA111" i="1"/>
  <c r="AA109" i="1"/>
  <c r="AA108" i="1"/>
  <c r="AA106" i="1"/>
  <c r="AA105" i="1"/>
  <c r="AA103" i="1"/>
  <c r="AA102" i="1"/>
  <c r="AA100" i="1"/>
  <c r="AA99" i="1"/>
  <c r="AA97" i="1"/>
  <c r="AA96" i="1"/>
  <c r="AA94" i="1"/>
  <c r="AA93" i="1"/>
  <c r="AA91" i="1"/>
  <c r="AA90" i="1"/>
  <c r="AA88" i="1"/>
  <c r="AA87" i="1"/>
  <c r="AA85" i="1"/>
  <c r="S49" i="22" s="1"/>
  <c r="AA84" i="1"/>
  <c r="AA82" i="1"/>
  <c r="AA81" i="1"/>
  <c r="AA79" i="1"/>
  <c r="AA78" i="1"/>
  <c r="AA76" i="1"/>
  <c r="AA75" i="1"/>
  <c r="AA73" i="1"/>
  <c r="AA72" i="1"/>
  <c r="AA70" i="1"/>
  <c r="AA69" i="1"/>
  <c r="AA67" i="1"/>
  <c r="AA66" i="1"/>
  <c r="AA64" i="1"/>
  <c r="AA63" i="1"/>
  <c r="AA61" i="1"/>
  <c r="S33" i="22" s="1"/>
  <c r="AA60" i="1"/>
  <c r="AA58" i="1"/>
  <c r="AA57" i="1"/>
  <c r="AA55" i="1"/>
  <c r="AA54" i="1"/>
  <c r="AA52" i="1"/>
  <c r="AA51" i="1"/>
  <c r="AA49" i="1"/>
  <c r="AA48" i="1"/>
  <c r="AA46" i="1"/>
  <c r="AA45" i="1"/>
  <c r="AA43" i="1"/>
  <c r="AA40" i="1"/>
  <c r="AA37" i="1"/>
  <c r="AB54" i="22" l="1"/>
  <c r="AB53" i="22"/>
  <c r="R54" i="22"/>
  <c r="AB59" i="22"/>
  <c r="AC54" i="22"/>
  <c r="R3" i="22"/>
  <c r="AB9" i="22"/>
  <c r="R6" i="22"/>
  <c r="S19" i="22"/>
  <c r="S21" i="22"/>
  <c r="H81" i="22"/>
  <c r="AB37" i="22"/>
  <c r="AE61" i="22"/>
  <c r="AB21" i="22"/>
  <c r="AB19" i="22"/>
  <c r="AB72" i="22"/>
  <c r="AD54" i="22"/>
  <c r="R65" i="22"/>
  <c r="AE21" i="22"/>
  <c r="R21" i="22"/>
  <c r="H21" i="22"/>
  <c r="AC20" i="22"/>
  <c r="AB20" i="22"/>
  <c r="G19" i="22"/>
  <c r="AB42" i="22"/>
  <c r="AE17" i="22"/>
  <c r="AC36" i="22"/>
  <c r="AC15" i="22"/>
  <c r="AB36" i="22"/>
  <c r="AD75" i="22"/>
  <c r="R62" i="22"/>
  <c r="R49" i="22"/>
  <c r="AD17" i="22"/>
  <c r="R10" i="22"/>
  <c r="AC41" i="22"/>
  <c r="AB41" i="22"/>
  <c r="R42" i="22"/>
  <c r="R37" i="22"/>
  <c r="H17" i="22"/>
  <c r="S41" i="22"/>
  <c r="AE36" i="22"/>
  <c r="G36" i="22"/>
  <c r="AE19" i="22"/>
  <c r="G15" i="22"/>
  <c r="S81" i="22"/>
  <c r="S74" i="22"/>
  <c r="S17" i="22"/>
  <c r="AC17" i="22"/>
  <c r="AB81" i="22"/>
  <c r="AB17" i="22"/>
  <c r="AE81" i="22"/>
  <c r="R19" i="22"/>
  <c r="R17" i="22"/>
  <c r="AE6" i="22"/>
  <c r="G6" i="22"/>
  <c r="AC49" i="22"/>
  <c r="R74" i="22"/>
  <c r="H19" i="22"/>
  <c r="AE15" i="22"/>
  <c r="AD6" i="22"/>
  <c r="AC27" i="22"/>
  <c r="AB27" i="22"/>
  <c r="AE79" i="22"/>
  <c r="AE70" i="22"/>
  <c r="AD56" i="22"/>
  <c r="AC74" i="22"/>
  <c r="AB74" i="22"/>
  <c r="AB58" i="22"/>
  <c r="R81" i="22"/>
  <c r="AD79" i="22"/>
  <c r="R67" i="22"/>
  <c r="AE58" i="22"/>
  <c r="AD4" i="22"/>
  <c r="H4" i="22"/>
  <c r="S70" i="22"/>
  <c r="AC79" i="22"/>
  <c r="AB79" i="22"/>
  <c r="R79" i="22"/>
  <c r="H70" i="22"/>
  <c r="AE65" i="22"/>
  <c r="G56" i="22"/>
  <c r="P54" i="22"/>
  <c r="S79" i="22"/>
  <c r="AD74" i="22"/>
  <c r="AD71" i="22"/>
  <c r="R43" i="22"/>
  <c r="AD36" i="22"/>
  <c r="AC37" i="22"/>
  <c r="S44" i="22"/>
  <c r="AC38" i="22"/>
  <c r="S27" i="22"/>
  <c r="AC42" i="22"/>
  <c r="AB39" i="22"/>
  <c r="S60" i="22"/>
  <c r="AC24" i="22"/>
  <c r="AB11" i="22"/>
  <c r="AB33" i="22"/>
  <c r="AC53" i="22"/>
  <c r="AC26" i="22"/>
  <c r="AC73" i="22"/>
  <c r="AC81" i="22"/>
  <c r="S25" i="22"/>
  <c r="AC19" i="22"/>
  <c r="AB7" i="22"/>
  <c r="S77" i="22"/>
  <c r="AC59" i="22"/>
  <c r="S57" i="22"/>
  <c r="AC21" i="22"/>
  <c r="AC78" i="22"/>
  <c r="AC35" i="22"/>
  <c r="S64" i="22"/>
  <c r="AB52" i="22"/>
  <c r="S46" i="22"/>
  <c r="AB28" i="22"/>
  <c r="AB16" i="22"/>
  <c r="AC80" i="22"/>
  <c r="R69" i="22"/>
  <c r="H61" i="22"/>
  <c r="G53" i="22"/>
  <c r="AC75" i="22"/>
  <c r="AE72" i="22"/>
  <c r="AE71" i="22"/>
  <c r="AD62" i="22"/>
  <c r="AE56" i="22"/>
  <c r="AB49" i="22"/>
  <c r="AC47" i="22"/>
  <c r="AB43" i="22"/>
  <c r="AC33" i="22"/>
  <c r="R32" i="22"/>
  <c r="AB18" i="22"/>
  <c r="R14" i="22"/>
  <c r="H5" i="22"/>
  <c r="P6" i="22"/>
  <c r="H3" i="22"/>
  <c r="AC77" i="22"/>
  <c r="S78" i="22"/>
  <c r="P74" i="22"/>
  <c r="AB56" i="22"/>
  <c r="S53" i="22"/>
  <c r="AC51" i="22"/>
  <c r="AB44" i="22"/>
  <c r="R40" i="22"/>
  <c r="S39" i="22"/>
  <c r="AC22" i="22"/>
  <c r="AB78" i="22"/>
  <c r="R61" i="22"/>
  <c r="R27" i="22"/>
  <c r="AC61" i="22"/>
  <c r="R44" i="22"/>
  <c r="R39" i="22"/>
  <c r="AC56" i="22"/>
  <c r="R78" i="22"/>
  <c r="AD68" i="22"/>
  <c r="R56" i="22"/>
  <c r="R53" i="22"/>
  <c r="AE52" i="22"/>
  <c r="H49" i="22"/>
  <c r="H79" i="22"/>
  <c r="AB61" i="22"/>
  <c r="AD59" i="22"/>
  <c r="H52" i="22"/>
  <c r="AC46" i="22"/>
  <c r="AE42" i="22"/>
  <c r="R41" i="22"/>
  <c r="AE37" i="22"/>
  <c r="R4" i="22"/>
  <c r="AB80" i="22"/>
  <c r="AE80" i="22"/>
  <c r="AD80" i="22"/>
  <c r="AE78" i="22"/>
  <c r="H78" i="22"/>
  <c r="AB77" i="22"/>
  <c r="R77" i="22"/>
  <c r="H77" i="22"/>
  <c r="G77" i="22"/>
  <c r="AD76" i="22"/>
  <c r="AC76" i="22"/>
  <c r="AE76" i="22"/>
  <c r="AB75" i="22"/>
  <c r="AE75" i="22"/>
  <c r="AB73" i="22"/>
  <c r="S73" i="22"/>
  <c r="R73" i="22"/>
  <c r="H73" i="22"/>
  <c r="G73" i="22"/>
  <c r="AE73" i="22"/>
  <c r="G72" i="22"/>
  <c r="AC71" i="22"/>
  <c r="G70" i="22"/>
  <c r="H69" i="22"/>
  <c r="AC69" i="22"/>
  <c r="AD69" i="22"/>
  <c r="AB69" i="22"/>
  <c r="S69" i="22"/>
  <c r="AC68" i="22"/>
  <c r="AB68" i="22"/>
  <c r="S68" i="22"/>
  <c r="R68" i="22"/>
  <c r="H68" i="22"/>
  <c r="G68" i="22"/>
  <c r="AB67" i="22"/>
  <c r="H67" i="22"/>
  <c r="AE67" i="22"/>
  <c r="AC67" i="22"/>
  <c r="G67" i="22"/>
  <c r="G65" i="22"/>
  <c r="H65" i="22"/>
  <c r="AD65" i="22"/>
  <c r="AB65" i="22"/>
  <c r="AB64" i="22"/>
  <c r="AB63" i="22"/>
  <c r="S63" i="22"/>
  <c r="R63" i="22"/>
  <c r="H63" i="22"/>
  <c r="G63" i="22"/>
  <c r="AC63" i="22"/>
  <c r="AE63" i="22"/>
  <c r="S62" i="22"/>
  <c r="S61" i="22"/>
  <c r="S58" i="22"/>
  <c r="R58" i="22"/>
  <c r="H58" i="22"/>
  <c r="AC57" i="22"/>
  <c r="AD57" i="22"/>
  <c r="AB57" i="22"/>
  <c r="R57" i="22"/>
  <c r="S56" i="22"/>
  <c r="S55" i="22"/>
  <c r="AB55" i="22"/>
  <c r="R55" i="22"/>
  <c r="S54" i="22"/>
  <c r="H54" i="22"/>
  <c r="AE54" i="22"/>
  <c r="AD52" i="22"/>
  <c r="AC52" i="22"/>
  <c r="AB51" i="22"/>
  <c r="H51" i="22"/>
  <c r="S51" i="22"/>
  <c r="AE51" i="22"/>
  <c r="G51" i="22"/>
  <c r="R51" i="22"/>
  <c r="AE49" i="22"/>
  <c r="G49" i="22"/>
  <c r="AB47" i="22"/>
  <c r="G47" i="22"/>
  <c r="AE47" i="22"/>
  <c r="AD47" i="22"/>
  <c r="AB46" i="22"/>
  <c r="R46" i="22"/>
  <c r="S45" i="22"/>
  <c r="AE45" i="22"/>
  <c r="AD45" i="22"/>
  <c r="AC45" i="22"/>
  <c r="AB45" i="22"/>
  <c r="S43" i="22"/>
  <c r="H42" i="22"/>
  <c r="S42" i="22"/>
  <c r="AE40" i="22"/>
  <c r="G40" i="22"/>
  <c r="AD40" i="22"/>
  <c r="AC40" i="22"/>
  <c r="S40" i="22"/>
  <c r="AB40" i="22"/>
  <c r="S38" i="22"/>
  <c r="R38" i="22"/>
  <c r="H38" i="22"/>
  <c r="AB38" i="22"/>
  <c r="AE38" i="22"/>
  <c r="G38" i="22"/>
  <c r="AD38" i="22"/>
  <c r="G37" i="22"/>
  <c r="S37" i="22"/>
  <c r="AB35" i="22"/>
  <c r="H35" i="22"/>
  <c r="G35" i="22"/>
  <c r="AE35" i="22"/>
  <c r="R35" i="22"/>
  <c r="S35" i="22"/>
  <c r="AE34" i="22"/>
  <c r="AB34" i="22"/>
  <c r="S34" i="22"/>
  <c r="H33" i="22"/>
  <c r="R33" i="22"/>
  <c r="G33" i="22"/>
  <c r="AE33" i="22"/>
  <c r="AD33" i="22"/>
  <c r="S32" i="22"/>
  <c r="H26" i="22"/>
  <c r="G26" i="22"/>
  <c r="AE26" i="22"/>
  <c r="S26" i="22"/>
  <c r="R26" i="22"/>
  <c r="AB25" i="22"/>
  <c r="AB24" i="22"/>
  <c r="S24" i="22"/>
  <c r="R24" i="22"/>
  <c r="H24" i="22"/>
  <c r="G24" i="22"/>
  <c r="AE24" i="22"/>
  <c r="AD24" i="22"/>
  <c r="AB22" i="22"/>
  <c r="S22" i="22"/>
  <c r="R22" i="22"/>
  <c r="H22" i="22"/>
  <c r="G22" i="22"/>
  <c r="AE22" i="22"/>
  <c r="AE18" i="22"/>
  <c r="AD18" i="22"/>
  <c r="R16" i="22"/>
  <c r="AB15" i="22"/>
  <c r="H15" i="22"/>
  <c r="AC11" i="22"/>
  <c r="H10" i="22"/>
  <c r="G10" i="22"/>
  <c r="AE10" i="22"/>
  <c r="AC9" i="22"/>
  <c r="G8" i="22"/>
  <c r="AE8" i="22"/>
  <c r="AD8" i="22"/>
  <c r="R8" i="22"/>
  <c r="G5" i="22"/>
  <c r="AE5" i="22"/>
  <c r="R5" i="22"/>
  <c r="AE4" i="22"/>
  <c r="G3" i="22"/>
  <c r="AE3" i="22"/>
  <c r="H29" i="22"/>
  <c r="R29" i="22"/>
  <c r="G29" i="22"/>
  <c r="S29" i="22"/>
  <c r="AB29" i="22"/>
  <c r="R31" i="22"/>
  <c r="S31" i="22"/>
  <c r="G31" i="22"/>
  <c r="H31" i="22"/>
  <c r="AB31" i="22"/>
  <c r="AC31" i="22"/>
  <c r="AD12" i="22"/>
  <c r="G12" i="22"/>
  <c r="AE12" i="22"/>
  <c r="H12" i="22"/>
  <c r="R12" i="22"/>
  <c r="AC72" i="22"/>
  <c r="AE29" i="22"/>
  <c r="H13" i="22"/>
  <c r="R13" i="22"/>
  <c r="G13" i="22"/>
  <c r="AB13" i="22"/>
  <c r="AC13" i="22"/>
  <c r="G66" i="22"/>
  <c r="AE66" i="22"/>
  <c r="H66" i="22"/>
  <c r="R66" i="22"/>
  <c r="S66" i="22"/>
  <c r="S80" i="22"/>
  <c r="AB76" i="22"/>
  <c r="S75" i="22"/>
  <c r="S72" i="22"/>
  <c r="AB71" i="22"/>
  <c r="AC66" i="22"/>
  <c r="AD64" i="22"/>
  <c r="G64" i="22"/>
  <c r="AE64" i="22"/>
  <c r="H64" i="22"/>
  <c r="R64" i="22"/>
  <c r="AC60" i="22"/>
  <c r="H50" i="22"/>
  <c r="R50" i="22"/>
  <c r="G50" i="22"/>
  <c r="S50" i="22"/>
  <c r="AB50" i="22"/>
  <c r="AC50" i="22"/>
  <c r="AD50" i="22"/>
  <c r="AD29" i="22"/>
  <c r="AD78" i="22"/>
  <c r="AE77" i="22"/>
  <c r="S76" i="22"/>
  <c r="G74" i="22"/>
  <c r="AE74" i="22"/>
  <c r="AD73" i="22"/>
  <c r="R72" i="22"/>
  <c r="S71" i="22"/>
  <c r="R70" i="22"/>
  <c r="AC70" i="22"/>
  <c r="AB66" i="22"/>
  <c r="AB60" i="22"/>
  <c r="H59" i="22"/>
  <c r="AE59" i="22"/>
  <c r="G59" i="22"/>
  <c r="R59" i="22"/>
  <c r="S59" i="22"/>
  <c r="AE31" i="22"/>
  <c r="AD30" i="22"/>
  <c r="G30" i="22"/>
  <c r="AE30" i="22"/>
  <c r="H30" i="22"/>
  <c r="R30" i="22"/>
  <c r="S30" i="22"/>
  <c r="AB30" i="22"/>
  <c r="AC30" i="22"/>
  <c r="AC29" i="22"/>
  <c r="R20" i="22"/>
  <c r="AE20" i="22"/>
  <c r="G20" i="22"/>
  <c r="H20" i="22"/>
  <c r="H80" i="22"/>
  <c r="AD77" i="22"/>
  <c r="R76" i="22"/>
  <c r="H75" i="22"/>
  <c r="R71" i="22"/>
  <c r="AB70" i="22"/>
  <c r="AD31" i="22"/>
  <c r="AC28" i="22"/>
  <c r="AD28" i="22"/>
  <c r="G28" i="22"/>
  <c r="AE28" i="22"/>
  <c r="H28" i="22"/>
  <c r="R28" i="22"/>
  <c r="S28" i="22"/>
  <c r="AD60" i="22"/>
  <c r="G60" i="22"/>
  <c r="AE60" i="22"/>
  <c r="H60" i="22"/>
  <c r="R60" i="22"/>
  <c r="G80" i="22"/>
  <c r="G76" i="22"/>
  <c r="G75" i="22"/>
  <c r="H72" i="22"/>
  <c r="G71" i="22"/>
  <c r="AC64" i="22"/>
  <c r="G48" i="22"/>
  <c r="AE48" i="22"/>
  <c r="H48" i="22"/>
  <c r="R48" i="22"/>
  <c r="S48" i="22"/>
  <c r="AB48" i="22"/>
  <c r="AC48" i="22"/>
  <c r="AE13" i="22"/>
  <c r="AE69" i="22"/>
  <c r="AD67" i="22"/>
  <c r="AC65" i="22"/>
  <c r="G61" i="22"/>
  <c r="AC58" i="22"/>
  <c r="AD58" i="22"/>
  <c r="R52" i="22"/>
  <c r="S52" i="22"/>
  <c r="AD41" i="22"/>
  <c r="G41" i="22"/>
  <c r="AE41" i="22"/>
  <c r="H41" i="22"/>
  <c r="AC39" i="22"/>
  <c r="AD39" i="22"/>
  <c r="G39" i="22"/>
  <c r="AE39" i="22"/>
  <c r="R15" i="22"/>
  <c r="AD14" i="22"/>
  <c r="G14" i="22"/>
  <c r="AE14" i="22"/>
  <c r="H14" i="22"/>
  <c r="AC7" i="22"/>
  <c r="AD7" i="22"/>
  <c r="G7" i="22"/>
  <c r="AE7" i="22"/>
  <c r="H7" i="22"/>
  <c r="R7" i="22"/>
  <c r="G32" i="22"/>
  <c r="AE32" i="22"/>
  <c r="H32" i="22"/>
  <c r="AC23" i="22"/>
  <c r="AD23" i="22"/>
  <c r="G23" i="22"/>
  <c r="AE23" i="22"/>
  <c r="G11" i="22"/>
  <c r="AE11" i="22"/>
  <c r="H11" i="22"/>
  <c r="R11" i="22"/>
  <c r="S65" i="22"/>
  <c r="G62" i="22"/>
  <c r="AE62" i="22"/>
  <c r="H62" i="22"/>
  <c r="G43" i="22"/>
  <c r="AE43" i="22"/>
  <c r="H43" i="22"/>
  <c r="H34" i="22"/>
  <c r="R34" i="22"/>
  <c r="AD32" i="22"/>
  <c r="AD25" i="22"/>
  <c r="G25" i="22"/>
  <c r="AE25" i="22"/>
  <c r="H25" i="22"/>
  <c r="AB23" i="22"/>
  <c r="G16" i="22"/>
  <c r="AE16" i="22"/>
  <c r="H16" i="22"/>
  <c r="S67" i="22"/>
  <c r="AC62" i="22"/>
  <c r="H45" i="22"/>
  <c r="R45" i="22"/>
  <c r="AD43" i="22"/>
  <c r="AD34" i="22"/>
  <c r="AC32" i="22"/>
  <c r="S23" i="22"/>
  <c r="H18" i="22"/>
  <c r="R18" i="22"/>
  <c r="AD16" i="22"/>
  <c r="AB62" i="22"/>
  <c r="G57" i="22"/>
  <c r="AE57" i="22"/>
  <c r="H57" i="22"/>
  <c r="AC55" i="22"/>
  <c r="AD55" i="22"/>
  <c r="G55" i="22"/>
  <c r="AE55" i="22"/>
  <c r="R47" i="22"/>
  <c r="S47" i="22"/>
  <c r="AD46" i="22"/>
  <c r="G46" i="22"/>
  <c r="AE46" i="22"/>
  <c r="H46" i="22"/>
  <c r="AC44" i="22"/>
  <c r="AD44" i="22"/>
  <c r="G44" i="22"/>
  <c r="AE44" i="22"/>
  <c r="AC43" i="22"/>
  <c r="R36" i="22"/>
  <c r="S36" i="22"/>
  <c r="AC34" i="22"/>
  <c r="AB32" i="22"/>
  <c r="G27" i="22"/>
  <c r="AE27" i="22"/>
  <c r="H27" i="22"/>
  <c r="AC25" i="22"/>
  <c r="R23" i="22"/>
  <c r="AC16" i="22"/>
  <c r="AD11" i="22"/>
  <c r="R9" i="22"/>
  <c r="AD53" i="22"/>
  <c r="AD42" i="22"/>
  <c r="AD37" i="22"/>
  <c r="AD26" i="22"/>
  <c r="AD21" i="22"/>
  <c r="AD10" i="22"/>
  <c r="H9" i="22"/>
  <c r="AD5" i="22"/>
  <c r="AE9" i="22"/>
  <c r="G9" i="22"/>
  <c r="J2" i="22"/>
  <c r="P15" i="1"/>
  <c r="L142" i="1" l="1"/>
  <c r="L156" i="1"/>
  <c r="L157" i="1"/>
  <c r="L164" i="1"/>
  <c r="L163" i="1"/>
  <c r="L149" i="1"/>
  <c r="P18" i="1" l="1"/>
  <c r="P19" i="1"/>
  <c r="P21" i="1"/>
  <c r="P22" i="1"/>
  <c r="P25" i="1"/>
  <c r="P24" i="1"/>
  <c r="P133" i="1"/>
  <c r="P132" i="1"/>
  <c r="P130" i="1"/>
  <c r="P129" i="1"/>
  <c r="P127" i="1"/>
  <c r="P126" i="1"/>
  <c r="P124" i="1"/>
  <c r="P123" i="1"/>
  <c r="P121" i="1"/>
  <c r="P120" i="1"/>
  <c r="P118" i="1"/>
  <c r="P117" i="1"/>
  <c r="P115" i="1"/>
  <c r="P114" i="1"/>
  <c r="P112" i="1"/>
  <c r="P111" i="1"/>
  <c r="P109" i="1"/>
  <c r="P108" i="1"/>
  <c r="P106" i="1"/>
  <c r="P105" i="1"/>
  <c r="P103" i="1"/>
  <c r="P102" i="1"/>
  <c r="P100" i="1"/>
  <c r="P99" i="1"/>
  <c r="P97" i="1"/>
  <c r="P96" i="1"/>
  <c r="P94" i="1"/>
  <c r="P93" i="1"/>
  <c r="P91" i="1"/>
  <c r="P90" i="1"/>
  <c r="P88" i="1"/>
  <c r="P87" i="1"/>
  <c r="P85" i="1"/>
  <c r="P84" i="1"/>
  <c r="P82" i="1"/>
  <c r="P81" i="1"/>
  <c r="P79" i="1"/>
  <c r="P78" i="1"/>
  <c r="P76" i="1"/>
  <c r="P75" i="1"/>
  <c r="P73" i="1"/>
  <c r="P72" i="1"/>
  <c r="P70" i="1"/>
  <c r="P69" i="1"/>
  <c r="P67" i="1"/>
  <c r="P66" i="1"/>
  <c r="P64" i="1"/>
  <c r="P63" i="1"/>
  <c r="P61" i="1"/>
  <c r="P60" i="1"/>
  <c r="P58" i="1"/>
  <c r="P57" i="1"/>
  <c r="P55" i="1"/>
  <c r="P54" i="1"/>
  <c r="P52" i="1"/>
  <c r="P51" i="1"/>
  <c r="P49" i="1"/>
  <c r="P48" i="1"/>
  <c r="P46" i="1"/>
  <c r="P45" i="1"/>
  <c r="P43" i="1"/>
  <c r="P42" i="1"/>
  <c r="P40" i="1"/>
  <c r="P39" i="1"/>
  <c r="P37" i="1"/>
  <c r="P36" i="1"/>
  <c r="P34" i="1"/>
  <c r="P33" i="1"/>
  <c r="P31" i="1"/>
  <c r="P30" i="1"/>
  <c r="P28" i="1"/>
  <c r="P27" i="1"/>
  <c r="P16" i="1"/>
  <c r="L143" i="1" l="1"/>
  <c r="L150" i="1"/>
  <c r="W2" i="22" l="1"/>
  <c r="AB26" i="1" l="1"/>
  <c r="AB29" i="1"/>
  <c r="AB32" i="1"/>
  <c r="AB35" i="1"/>
  <c r="AB38" i="1"/>
  <c r="AB41" i="1"/>
  <c r="AB44" i="1"/>
  <c r="AB47" i="1"/>
  <c r="AB50" i="1"/>
  <c r="AB53" i="1"/>
  <c r="AB56" i="1"/>
  <c r="AB59" i="1"/>
  <c r="AB65" i="1"/>
  <c r="AB68" i="1"/>
  <c r="AB71" i="1"/>
  <c r="AB74" i="1"/>
  <c r="AB77" i="1"/>
  <c r="AB80" i="1"/>
  <c r="AB86" i="1"/>
  <c r="AB89" i="1"/>
  <c r="AB92" i="1"/>
  <c r="AB95" i="1"/>
  <c r="AB98" i="1"/>
  <c r="AB101" i="1"/>
  <c r="AB104" i="1"/>
  <c r="AB107" i="1"/>
  <c r="AB110" i="1"/>
  <c r="AB113" i="1"/>
  <c r="AB116" i="1"/>
  <c r="AB119" i="1"/>
  <c r="AB122" i="1"/>
  <c r="AB125" i="1"/>
  <c r="AB128" i="1"/>
  <c r="AB131" i="1"/>
  <c r="L141" i="1"/>
  <c r="L148" i="1"/>
  <c r="L151" i="1"/>
  <c r="L155" i="1"/>
  <c r="L162" i="1"/>
  <c r="DE16" i="1" l="1"/>
  <c r="CS16" i="1" s="1"/>
  <c r="DE17" i="1"/>
  <c r="CS17" i="1" s="1"/>
  <c r="DE18" i="1"/>
  <c r="CS18" i="1" s="1"/>
  <c r="DE19" i="1"/>
  <c r="DE20" i="1"/>
  <c r="DE21" i="1"/>
  <c r="DE22" i="1"/>
  <c r="DE23" i="1"/>
  <c r="DE24" i="1"/>
  <c r="DE25" i="1"/>
  <c r="DE26" i="1"/>
  <c r="DE27" i="1"/>
  <c r="CR27" i="1" s="1"/>
  <c r="DE28" i="1"/>
  <c r="DE29" i="1"/>
  <c r="DE30" i="1"/>
  <c r="CR30" i="1" s="1"/>
  <c r="DE31" i="1"/>
  <c r="DE32" i="1"/>
  <c r="DE33" i="1"/>
  <c r="CR33" i="1" s="1"/>
  <c r="DE34" i="1"/>
  <c r="DE35" i="1"/>
  <c r="DE36" i="1"/>
  <c r="DE37" i="1"/>
  <c r="DE38" i="1"/>
  <c r="DE39" i="1"/>
  <c r="DE40" i="1"/>
  <c r="DE41" i="1"/>
  <c r="DE42" i="1"/>
  <c r="DE43" i="1"/>
  <c r="DE44" i="1"/>
  <c r="DE45" i="1"/>
  <c r="DE46" i="1"/>
  <c r="DE47" i="1"/>
  <c r="DE48" i="1"/>
  <c r="DE49" i="1"/>
  <c r="DE50" i="1"/>
  <c r="DE51" i="1"/>
  <c r="DE52" i="1"/>
  <c r="DE53" i="1"/>
  <c r="DE54" i="1"/>
  <c r="DE55" i="1"/>
  <c r="DE56" i="1"/>
  <c r="DE57" i="1"/>
  <c r="DE58" i="1"/>
  <c r="DE59" i="1"/>
  <c r="DE60" i="1"/>
  <c r="DE61" i="1"/>
  <c r="DE62" i="1"/>
  <c r="DE63" i="1"/>
  <c r="DE64" i="1"/>
  <c r="DE65" i="1"/>
  <c r="DE66" i="1"/>
  <c r="DE67" i="1"/>
  <c r="DE68" i="1"/>
  <c r="DE69" i="1"/>
  <c r="DE70" i="1"/>
  <c r="DE71" i="1"/>
  <c r="DE72" i="1"/>
  <c r="DE73" i="1"/>
  <c r="DE74" i="1"/>
  <c r="DE75" i="1"/>
  <c r="DE76" i="1"/>
  <c r="DE77" i="1"/>
  <c r="DE78" i="1"/>
  <c r="DE79" i="1"/>
  <c r="DE80" i="1"/>
  <c r="DE81" i="1"/>
  <c r="DE82" i="1"/>
  <c r="DE83" i="1"/>
  <c r="AB83" i="1" s="1"/>
  <c r="DE84" i="1"/>
  <c r="DE85" i="1"/>
  <c r="DE86" i="1"/>
  <c r="DE87" i="1"/>
  <c r="DE88" i="1"/>
  <c r="DE89" i="1"/>
  <c r="DE90" i="1"/>
  <c r="DE91" i="1"/>
  <c r="DE92" i="1"/>
  <c r="DE93" i="1"/>
  <c r="DE94" i="1"/>
  <c r="DE95" i="1"/>
  <c r="DE96" i="1"/>
  <c r="DE97" i="1"/>
  <c r="DE98" i="1"/>
  <c r="DE99" i="1"/>
  <c r="DE100" i="1"/>
  <c r="DE101" i="1"/>
  <c r="DE102" i="1"/>
  <c r="DE103" i="1"/>
  <c r="DE104" i="1"/>
  <c r="DE105" i="1"/>
  <c r="DE106" i="1"/>
  <c r="DE107" i="1"/>
  <c r="DE108" i="1"/>
  <c r="DE109" i="1"/>
  <c r="DE110" i="1"/>
  <c r="DE111" i="1"/>
  <c r="DE112" i="1"/>
  <c r="DE113" i="1"/>
  <c r="DE114" i="1"/>
  <c r="DE115" i="1"/>
  <c r="DE116" i="1"/>
  <c r="DE117" i="1"/>
  <c r="DE118" i="1"/>
  <c r="DE119" i="1"/>
  <c r="DE120" i="1"/>
  <c r="DE121" i="1"/>
  <c r="DE122" i="1"/>
  <c r="DE123" i="1"/>
  <c r="DE124" i="1"/>
  <c r="DE125" i="1"/>
  <c r="DE126" i="1"/>
  <c r="DE127" i="1"/>
  <c r="DE128" i="1"/>
  <c r="DE129" i="1"/>
  <c r="DE130" i="1"/>
  <c r="DE131" i="1"/>
  <c r="DE132" i="1"/>
  <c r="DE133" i="1"/>
  <c r="DE15" i="1"/>
  <c r="Q5" i="22" l="1"/>
  <c r="CS19" i="1"/>
  <c r="CR22" i="1"/>
  <c r="CR29" i="1"/>
  <c r="CR23" i="1"/>
  <c r="CR28" i="1"/>
  <c r="CR20" i="1"/>
  <c r="AC5" i="22"/>
  <c r="CR19" i="1"/>
  <c r="AB5" i="22" s="1"/>
  <c r="CR31" i="1"/>
  <c r="CR34" i="1"/>
  <c r="CR26" i="1"/>
  <c r="CR25" i="1"/>
  <c r="CR17" i="1"/>
  <c r="CR32" i="1"/>
  <c r="CR16" i="1"/>
  <c r="AB3" i="22" s="1"/>
  <c r="AC3" i="22"/>
  <c r="AB14" i="22"/>
  <c r="AC14" i="22"/>
  <c r="AB12" i="22"/>
  <c r="AC12" i="22"/>
  <c r="AB10" i="22"/>
  <c r="AC10" i="22"/>
  <c r="B2" i="22"/>
  <c r="X2" i="22" l="1"/>
  <c r="Z2" i="22"/>
  <c r="AA2" i="22"/>
  <c r="O2" i="22"/>
  <c r="N2" i="22"/>
  <c r="M2" i="22"/>
  <c r="P2" i="22" s="1"/>
  <c r="L2" i="22"/>
  <c r="K2" i="22"/>
  <c r="I2" i="22"/>
  <c r="F2" i="22"/>
  <c r="E2" i="22"/>
  <c r="D2" i="22"/>
  <c r="G2" i="22" s="1"/>
  <c r="L166" i="1"/>
  <c r="L167" i="1"/>
  <c r="AA19" i="1" s="1"/>
  <c r="S5" i="22" s="1"/>
  <c r="L165" i="1"/>
  <c r="L6" i="16"/>
  <c r="L6" i="7"/>
  <c r="L170" i="1"/>
  <c r="L171" i="1"/>
  <c r="L169" i="1"/>
  <c r="D176" i="1" s="1"/>
  <c r="L137" i="1"/>
  <c r="D50" i="7"/>
  <c r="L158" i="1"/>
  <c r="L154" i="1"/>
  <c r="L153" i="1"/>
  <c r="L152" i="1"/>
  <c r="L144" i="1"/>
  <c r="A132" i="1"/>
  <c r="BK132" i="1"/>
  <c r="BL132" i="1"/>
  <c r="BM132" i="1"/>
  <c r="BN132" i="1"/>
  <c r="BO132" i="1"/>
  <c r="BP132" i="1"/>
  <c r="BQ132" i="1"/>
  <c r="BR132" i="1"/>
  <c r="BK133" i="1"/>
  <c r="BL133" i="1"/>
  <c r="BM133" i="1"/>
  <c r="BN133" i="1"/>
  <c r="BO133" i="1"/>
  <c r="BP133" i="1"/>
  <c r="BQ133" i="1"/>
  <c r="BR133" i="1"/>
  <c r="A129" i="1"/>
  <c r="A126" i="1"/>
  <c r="A123" i="1"/>
  <c r="A120" i="1"/>
  <c r="A117" i="1"/>
  <c r="A114" i="1"/>
  <c r="A111" i="1"/>
  <c r="A108" i="1"/>
  <c r="A105" i="1"/>
  <c r="A102" i="1"/>
  <c r="A99" i="1"/>
  <c r="A96" i="1"/>
  <c r="A93" i="1"/>
  <c r="A90" i="1"/>
  <c r="A87" i="1"/>
  <c r="A84" i="1"/>
  <c r="A81" i="1"/>
  <c r="A78" i="1"/>
  <c r="A75" i="1"/>
  <c r="BK102" i="1"/>
  <c r="BL102" i="1"/>
  <c r="BM102" i="1"/>
  <c r="BN102" i="1"/>
  <c r="BO102" i="1"/>
  <c r="BP102" i="1"/>
  <c r="BQ102" i="1"/>
  <c r="BR102" i="1"/>
  <c r="BK103" i="1"/>
  <c r="BL103" i="1"/>
  <c r="BM103" i="1"/>
  <c r="BN103" i="1"/>
  <c r="BO103" i="1"/>
  <c r="BP103" i="1"/>
  <c r="BQ103" i="1"/>
  <c r="BR103" i="1"/>
  <c r="BK105" i="1"/>
  <c r="BL105" i="1"/>
  <c r="BM105" i="1"/>
  <c r="BN105" i="1"/>
  <c r="BO105" i="1"/>
  <c r="BP105" i="1"/>
  <c r="BQ105" i="1"/>
  <c r="BR105" i="1"/>
  <c r="BK106" i="1"/>
  <c r="BL106" i="1"/>
  <c r="BM106" i="1"/>
  <c r="BN106" i="1"/>
  <c r="BO106" i="1"/>
  <c r="BP106" i="1"/>
  <c r="BQ106" i="1"/>
  <c r="BR106" i="1"/>
  <c r="BK108" i="1"/>
  <c r="BL108" i="1"/>
  <c r="BM108" i="1"/>
  <c r="BN108" i="1"/>
  <c r="BO108" i="1"/>
  <c r="BP108" i="1"/>
  <c r="BQ108" i="1"/>
  <c r="BR108" i="1"/>
  <c r="BK109" i="1"/>
  <c r="BL109" i="1"/>
  <c r="BM109" i="1"/>
  <c r="BN109" i="1"/>
  <c r="BO109" i="1"/>
  <c r="BP109" i="1"/>
  <c r="BQ109" i="1"/>
  <c r="BR109" i="1"/>
  <c r="BK111" i="1"/>
  <c r="BL111" i="1"/>
  <c r="BM111" i="1"/>
  <c r="BN111" i="1"/>
  <c r="BO111" i="1"/>
  <c r="BP111" i="1"/>
  <c r="BQ111" i="1"/>
  <c r="BR111" i="1"/>
  <c r="BK112" i="1"/>
  <c r="BL112" i="1"/>
  <c r="BM112" i="1"/>
  <c r="BN112" i="1"/>
  <c r="BO112" i="1"/>
  <c r="BP112" i="1"/>
  <c r="BQ112" i="1"/>
  <c r="BR112" i="1"/>
  <c r="BK114" i="1"/>
  <c r="BL114" i="1"/>
  <c r="BM114" i="1"/>
  <c r="BN114" i="1"/>
  <c r="BO114" i="1"/>
  <c r="BP114" i="1"/>
  <c r="BQ114" i="1"/>
  <c r="BR114" i="1"/>
  <c r="BK115" i="1"/>
  <c r="BL115" i="1"/>
  <c r="BM115" i="1"/>
  <c r="BN115" i="1"/>
  <c r="BO115" i="1"/>
  <c r="BP115" i="1"/>
  <c r="BQ115" i="1"/>
  <c r="BR115" i="1"/>
  <c r="BK117" i="1"/>
  <c r="BL117" i="1"/>
  <c r="BM117" i="1"/>
  <c r="BN117" i="1"/>
  <c r="BO117" i="1"/>
  <c r="BP117" i="1"/>
  <c r="BQ117" i="1"/>
  <c r="BR117" i="1"/>
  <c r="BK118" i="1"/>
  <c r="BL118" i="1"/>
  <c r="BM118" i="1"/>
  <c r="BN118" i="1"/>
  <c r="BO118" i="1"/>
  <c r="BP118" i="1"/>
  <c r="BQ118" i="1"/>
  <c r="BR118" i="1"/>
  <c r="BK120" i="1"/>
  <c r="BL120" i="1"/>
  <c r="BM120" i="1"/>
  <c r="BN120" i="1"/>
  <c r="BO120" i="1"/>
  <c r="BP120" i="1"/>
  <c r="BQ120" i="1"/>
  <c r="BR120" i="1"/>
  <c r="BK121" i="1"/>
  <c r="BL121" i="1"/>
  <c r="BM121" i="1"/>
  <c r="BN121" i="1"/>
  <c r="BO121" i="1"/>
  <c r="BP121" i="1"/>
  <c r="BQ121" i="1"/>
  <c r="BR121" i="1"/>
  <c r="BK123" i="1"/>
  <c r="BL123" i="1"/>
  <c r="BM123" i="1"/>
  <c r="BN123" i="1"/>
  <c r="BO123" i="1"/>
  <c r="BP123" i="1"/>
  <c r="BQ123" i="1"/>
  <c r="BR123" i="1"/>
  <c r="BK124" i="1"/>
  <c r="BL124" i="1"/>
  <c r="BM124" i="1"/>
  <c r="BN124" i="1"/>
  <c r="BO124" i="1"/>
  <c r="BP124" i="1"/>
  <c r="BQ124" i="1"/>
  <c r="BR124" i="1"/>
  <c r="BK126" i="1"/>
  <c r="BL126" i="1"/>
  <c r="BM126" i="1"/>
  <c r="BN126" i="1"/>
  <c r="BO126" i="1"/>
  <c r="BP126" i="1"/>
  <c r="BQ126" i="1"/>
  <c r="BR126" i="1"/>
  <c r="BK127" i="1"/>
  <c r="BL127" i="1"/>
  <c r="BM127" i="1"/>
  <c r="BN127" i="1"/>
  <c r="BO127" i="1"/>
  <c r="BP127" i="1"/>
  <c r="BQ127" i="1"/>
  <c r="BR127" i="1"/>
  <c r="BK129" i="1"/>
  <c r="BL129" i="1"/>
  <c r="BM129" i="1"/>
  <c r="BN129" i="1"/>
  <c r="BO129" i="1"/>
  <c r="BP129" i="1"/>
  <c r="BQ129" i="1"/>
  <c r="BR129" i="1"/>
  <c r="BK130" i="1"/>
  <c r="BL130" i="1"/>
  <c r="BM130" i="1"/>
  <c r="BN130" i="1"/>
  <c r="BO130" i="1"/>
  <c r="BP130" i="1"/>
  <c r="BQ130" i="1"/>
  <c r="BR130" i="1"/>
  <c r="BK75" i="1"/>
  <c r="BL75" i="1"/>
  <c r="BM75" i="1"/>
  <c r="BN75" i="1"/>
  <c r="BO75" i="1"/>
  <c r="BP75" i="1"/>
  <c r="BQ75" i="1"/>
  <c r="BR75" i="1"/>
  <c r="BK76" i="1"/>
  <c r="BL76" i="1"/>
  <c r="BM76" i="1"/>
  <c r="BN76" i="1"/>
  <c r="BO76" i="1"/>
  <c r="BP76" i="1"/>
  <c r="BQ76" i="1"/>
  <c r="BR76" i="1"/>
  <c r="BK78" i="1"/>
  <c r="BL78" i="1"/>
  <c r="BM78" i="1"/>
  <c r="BN78" i="1"/>
  <c r="BO78" i="1"/>
  <c r="BP78" i="1"/>
  <c r="BQ78" i="1"/>
  <c r="BR78" i="1"/>
  <c r="BK79" i="1"/>
  <c r="BL79" i="1"/>
  <c r="BM79" i="1"/>
  <c r="BN79" i="1"/>
  <c r="BO79" i="1"/>
  <c r="BP79" i="1"/>
  <c r="BQ79" i="1"/>
  <c r="BR79" i="1"/>
  <c r="BK81" i="1"/>
  <c r="BL81" i="1"/>
  <c r="BM81" i="1"/>
  <c r="BN81" i="1"/>
  <c r="BO81" i="1"/>
  <c r="BP81" i="1"/>
  <c r="BQ81" i="1"/>
  <c r="BR81" i="1"/>
  <c r="BK82" i="1"/>
  <c r="BL82" i="1"/>
  <c r="BM82" i="1"/>
  <c r="BN82" i="1"/>
  <c r="BO82" i="1"/>
  <c r="BP82" i="1"/>
  <c r="BQ82" i="1"/>
  <c r="BR82" i="1"/>
  <c r="BK84" i="1"/>
  <c r="BL84" i="1"/>
  <c r="BM84" i="1"/>
  <c r="BN84" i="1"/>
  <c r="BO84" i="1"/>
  <c r="BP84" i="1"/>
  <c r="BQ84" i="1"/>
  <c r="BR84" i="1"/>
  <c r="BK85" i="1"/>
  <c r="BL85" i="1"/>
  <c r="BM85" i="1"/>
  <c r="BN85" i="1"/>
  <c r="BO85" i="1"/>
  <c r="BP85" i="1"/>
  <c r="BQ85" i="1"/>
  <c r="BR85" i="1"/>
  <c r="BK87" i="1"/>
  <c r="BL87" i="1"/>
  <c r="BM87" i="1"/>
  <c r="BN87" i="1"/>
  <c r="BO87" i="1"/>
  <c r="BP87" i="1"/>
  <c r="BQ87" i="1"/>
  <c r="BR87" i="1"/>
  <c r="BK88" i="1"/>
  <c r="BL88" i="1"/>
  <c r="BM88" i="1"/>
  <c r="BN88" i="1"/>
  <c r="BO88" i="1"/>
  <c r="BP88" i="1"/>
  <c r="BQ88" i="1"/>
  <c r="BR88" i="1"/>
  <c r="BK90" i="1"/>
  <c r="BL90" i="1"/>
  <c r="BM90" i="1"/>
  <c r="BN90" i="1"/>
  <c r="BO90" i="1"/>
  <c r="BP90" i="1"/>
  <c r="BQ90" i="1"/>
  <c r="BR90" i="1"/>
  <c r="BK91" i="1"/>
  <c r="BL91" i="1"/>
  <c r="BM91" i="1"/>
  <c r="BN91" i="1"/>
  <c r="BO91" i="1"/>
  <c r="BP91" i="1"/>
  <c r="BQ91" i="1"/>
  <c r="BR91" i="1"/>
  <c r="BK93" i="1"/>
  <c r="BL93" i="1"/>
  <c r="BM93" i="1"/>
  <c r="BN93" i="1"/>
  <c r="BO93" i="1"/>
  <c r="BP93" i="1"/>
  <c r="BQ93" i="1"/>
  <c r="BR93" i="1"/>
  <c r="BK94" i="1"/>
  <c r="BL94" i="1"/>
  <c r="BM94" i="1"/>
  <c r="BN94" i="1"/>
  <c r="BO94" i="1"/>
  <c r="BP94" i="1"/>
  <c r="BQ94" i="1"/>
  <c r="BR94" i="1"/>
  <c r="BK96" i="1"/>
  <c r="BL96" i="1"/>
  <c r="BM96" i="1"/>
  <c r="BN96" i="1"/>
  <c r="BO96" i="1"/>
  <c r="BP96" i="1"/>
  <c r="BQ96" i="1"/>
  <c r="BR96" i="1"/>
  <c r="BK97" i="1"/>
  <c r="BL97" i="1"/>
  <c r="BM97" i="1"/>
  <c r="BN97" i="1"/>
  <c r="BO97" i="1"/>
  <c r="BP97" i="1"/>
  <c r="BQ97" i="1"/>
  <c r="BR97" i="1"/>
  <c r="BK99" i="1"/>
  <c r="BL99" i="1"/>
  <c r="BM99" i="1"/>
  <c r="BN99" i="1"/>
  <c r="BO99" i="1"/>
  <c r="BP99" i="1"/>
  <c r="BQ99" i="1"/>
  <c r="BR99" i="1"/>
  <c r="BK100" i="1"/>
  <c r="BL100" i="1"/>
  <c r="BM100" i="1"/>
  <c r="BN100" i="1"/>
  <c r="BO100" i="1"/>
  <c r="BP100" i="1"/>
  <c r="BQ100" i="1"/>
  <c r="BR100" i="1"/>
  <c r="BK22" i="1"/>
  <c r="BL22" i="1"/>
  <c r="BM22" i="1"/>
  <c r="BN22" i="1"/>
  <c r="BO22" i="1"/>
  <c r="BP22" i="1"/>
  <c r="BQ22" i="1"/>
  <c r="BR22" i="1"/>
  <c r="BK24" i="1"/>
  <c r="BL24" i="1"/>
  <c r="BM24" i="1"/>
  <c r="BN24" i="1"/>
  <c r="BO24" i="1"/>
  <c r="BP24" i="1"/>
  <c r="BQ24" i="1"/>
  <c r="BR24" i="1"/>
  <c r="BK25" i="1"/>
  <c r="BL25" i="1"/>
  <c r="BM25" i="1"/>
  <c r="BN25" i="1"/>
  <c r="BO25" i="1"/>
  <c r="BP25" i="1"/>
  <c r="BQ25" i="1"/>
  <c r="BR25" i="1"/>
  <c r="BK27" i="1"/>
  <c r="BL27" i="1"/>
  <c r="BM27" i="1"/>
  <c r="BN27" i="1"/>
  <c r="BO27" i="1"/>
  <c r="BP27" i="1"/>
  <c r="BQ27" i="1"/>
  <c r="BR27" i="1"/>
  <c r="BK28" i="1"/>
  <c r="BL28" i="1"/>
  <c r="BM28" i="1"/>
  <c r="BN28" i="1"/>
  <c r="BO28" i="1"/>
  <c r="BP28" i="1"/>
  <c r="BQ28" i="1"/>
  <c r="BR28" i="1"/>
  <c r="BK30" i="1"/>
  <c r="BL30" i="1"/>
  <c r="BM30" i="1"/>
  <c r="BN30" i="1"/>
  <c r="BO30" i="1"/>
  <c r="BP30" i="1"/>
  <c r="BQ30" i="1"/>
  <c r="BR30" i="1"/>
  <c r="BK31" i="1"/>
  <c r="BL31" i="1"/>
  <c r="BM31" i="1"/>
  <c r="BN31" i="1"/>
  <c r="BO31" i="1"/>
  <c r="BP31" i="1"/>
  <c r="BQ31" i="1"/>
  <c r="BR31" i="1"/>
  <c r="BK33" i="1"/>
  <c r="BL33" i="1"/>
  <c r="BM33" i="1"/>
  <c r="BN33" i="1"/>
  <c r="BO33" i="1"/>
  <c r="BP33" i="1"/>
  <c r="BQ33" i="1"/>
  <c r="BR33" i="1"/>
  <c r="BK34" i="1"/>
  <c r="BL34" i="1"/>
  <c r="BM34" i="1"/>
  <c r="BN34" i="1"/>
  <c r="BO34" i="1"/>
  <c r="BP34" i="1"/>
  <c r="BQ34" i="1"/>
  <c r="BR34" i="1"/>
  <c r="BK36" i="1"/>
  <c r="BL36" i="1"/>
  <c r="BM36" i="1"/>
  <c r="BN36" i="1"/>
  <c r="BO36" i="1"/>
  <c r="BP36" i="1"/>
  <c r="BQ36" i="1"/>
  <c r="BR36" i="1"/>
  <c r="BK37" i="1"/>
  <c r="BL37" i="1"/>
  <c r="BM37" i="1"/>
  <c r="BN37" i="1"/>
  <c r="BO37" i="1"/>
  <c r="BP37" i="1"/>
  <c r="BQ37" i="1"/>
  <c r="BR37" i="1"/>
  <c r="BK39" i="1"/>
  <c r="BL39" i="1"/>
  <c r="BM39" i="1"/>
  <c r="BN39" i="1"/>
  <c r="BO39" i="1"/>
  <c r="BP39" i="1"/>
  <c r="BQ39" i="1"/>
  <c r="BR39" i="1"/>
  <c r="BK40" i="1"/>
  <c r="BL40" i="1"/>
  <c r="BM40" i="1"/>
  <c r="BN40" i="1"/>
  <c r="BO40" i="1"/>
  <c r="BP40" i="1"/>
  <c r="BQ40" i="1"/>
  <c r="BR40" i="1"/>
  <c r="BK42" i="1"/>
  <c r="BL42" i="1"/>
  <c r="BM42" i="1"/>
  <c r="BN42" i="1"/>
  <c r="BO42" i="1"/>
  <c r="BP42" i="1"/>
  <c r="BQ42" i="1"/>
  <c r="BR42" i="1"/>
  <c r="BK43" i="1"/>
  <c r="BL43" i="1"/>
  <c r="BM43" i="1"/>
  <c r="BN43" i="1"/>
  <c r="BO43" i="1"/>
  <c r="BP43" i="1"/>
  <c r="BQ43" i="1"/>
  <c r="BR43" i="1"/>
  <c r="BK45" i="1"/>
  <c r="BL45" i="1"/>
  <c r="BM45" i="1"/>
  <c r="BN45" i="1"/>
  <c r="BO45" i="1"/>
  <c r="BP45" i="1"/>
  <c r="BQ45" i="1"/>
  <c r="BR45" i="1"/>
  <c r="BK46" i="1"/>
  <c r="BL46" i="1"/>
  <c r="BM46" i="1"/>
  <c r="BN46" i="1"/>
  <c r="BO46" i="1"/>
  <c r="BP46" i="1"/>
  <c r="BQ46" i="1"/>
  <c r="BR46" i="1"/>
  <c r="BK48" i="1"/>
  <c r="BL48" i="1"/>
  <c r="BM48" i="1"/>
  <c r="BN48" i="1"/>
  <c r="BO48" i="1"/>
  <c r="BP48" i="1"/>
  <c r="BQ48" i="1"/>
  <c r="BR48" i="1"/>
  <c r="BK49" i="1"/>
  <c r="BL49" i="1"/>
  <c r="BM49" i="1"/>
  <c r="BN49" i="1"/>
  <c r="BO49" i="1"/>
  <c r="BP49" i="1"/>
  <c r="BQ49" i="1"/>
  <c r="BR49" i="1"/>
  <c r="BK51" i="1"/>
  <c r="BL51" i="1"/>
  <c r="BM51" i="1"/>
  <c r="BN51" i="1"/>
  <c r="BO51" i="1"/>
  <c r="BP51" i="1"/>
  <c r="BQ51" i="1"/>
  <c r="BR51" i="1"/>
  <c r="BK52" i="1"/>
  <c r="BL52" i="1"/>
  <c r="BM52" i="1"/>
  <c r="BN52" i="1"/>
  <c r="BO52" i="1"/>
  <c r="BP52" i="1"/>
  <c r="BQ52" i="1"/>
  <c r="BR52" i="1"/>
  <c r="BK54" i="1"/>
  <c r="BL54" i="1"/>
  <c r="BM54" i="1"/>
  <c r="BN54" i="1"/>
  <c r="BO54" i="1"/>
  <c r="BP54" i="1"/>
  <c r="BQ54" i="1"/>
  <c r="BR54" i="1"/>
  <c r="BK55" i="1"/>
  <c r="BL55" i="1"/>
  <c r="BM55" i="1"/>
  <c r="BN55" i="1"/>
  <c r="BO55" i="1"/>
  <c r="BP55" i="1"/>
  <c r="BQ55" i="1"/>
  <c r="BR55" i="1"/>
  <c r="BK57" i="1"/>
  <c r="BL57" i="1"/>
  <c r="BM57" i="1"/>
  <c r="BN57" i="1"/>
  <c r="BO57" i="1"/>
  <c r="BP57" i="1"/>
  <c r="BQ57" i="1"/>
  <c r="BR57" i="1"/>
  <c r="BK58" i="1"/>
  <c r="BL58" i="1"/>
  <c r="BM58" i="1"/>
  <c r="BN58" i="1"/>
  <c r="BO58" i="1"/>
  <c r="BP58" i="1"/>
  <c r="BQ58" i="1"/>
  <c r="BR58" i="1"/>
  <c r="BK60" i="1"/>
  <c r="BL60" i="1"/>
  <c r="BM60" i="1"/>
  <c r="BN60" i="1"/>
  <c r="BO60" i="1"/>
  <c r="BP60" i="1"/>
  <c r="BQ60" i="1"/>
  <c r="BR60" i="1"/>
  <c r="BK61" i="1"/>
  <c r="BL61" i="1"/>
  <c r="BM61" i="1"/>
  <c r="BN61" i="1"/>
  <c r="BO61" i="1"/>
  <c r="BP61" i="1"/>
  <c r="BQ61" i="1"/>
  <c r="BR61" i="1"/>
  <c r="BK63" i="1"/>
  <c r="BL63" i="1"/>
  <c r="BM63" i="1"/>
  <c r="BN63" i="1"/>
  <c r="BO63" i="1"/>
  <c r="BP63" i="1"/>
  <c r="BQ63" i="1"/>
  <c r="BR63" i="1"/>
  <c r="BK64" i="1"/>
  <c r="BL64" i="1"/>
  <c r="BM64" i="1"/>
  <c r="BN64" i="1"/>
  <c r="BO64" i="1"/>
  <c r="BP64" i="1"/>
  <c r="BQ64" i="1"/>
  <c r="BR64" i="1"/>
  <c r="BK66" i="1"/>
  <c r="BL66" i="1"/>
  <c r="BM66" i="1"/>
  <c r="BN66" i="1"/>
  <c r="BO66" i="1"/>
  <c r="BP66" i="1"/>
  <c r="BQ66" i="1"/>
  <c r="BR66" i="1"/>
  <c r="BK67" i="1"/>
  <c r="BL67" i="1"/>
  <c r="BM67" i="1"/>
  <c r="BN67" i="1"/>
  <c r="BO67" i="1"/>
  <c r="BP67" i="1"/>
  <c r="BQ67" i="1"/>
  <c r="BR67" i="1"/>
  <c r="BK69" i="1"/>
  <c r="BL69" i="1"/>
  <c r="BM69" i="1"/>
  <c r="BN69" i="1"/>
  <c r="BO69" i="1"/>
  <c r="BP69" i="1"/>
  <c r="BQ69" i="1"/>
  <c r="BR69" i="1"/>
  <c r="BK70" i="1"/>
  <c r="BL70" i="1"/>
  <c r="BM70" i="1"/>
  <c r="BN70" i="1"/>
  <c r="BO70" i="1"/>
  <c r="BP70" i="1"/>
  <c r="BQ70" i="1"/>
  <c r="BR70" i="1"/>
  <c r="BK72" i="1"/>
  <c r="BL72" i="1"/>
  <c r="BM72" i="1"/>
  <c r="BN72" i="1"/>
  <c r="BO72" i="1"/>
  <c r="BP72" i="1"/>
  <c r="BQ72" i="1"/>
  <c r="BR72" i="1"/>
  <c r="BK73" i="1"/>
  <c r="BL73" i="1"/>
  <c r="BM73" i="1"/>
  <c r="BN73" i="1"/>
  <c r="BO73" i="1"/>
  <c r="BP73" i="1"/>
  <c r="BQ73" i="1"/>
  <c r="BR73" i="1"/>
  <c r="BK16" i="1"/>
  <c r="BL16" i="1"/>
  <c r="BM16" i="1"/>
  <c r="BN16" i="1"/>
  <c r="BO16" i="1"/>
  <c r="BP16" i="1"/>
  <c r="BQ16" i="1"/>
  <c r="BR16" i="1"/>
  <c r="BK18" i="1"/>
  <c r="BL18" i="1"/>
  <c r="BM18" i="1"/>
  <c r="BN18" i="1"/>
  <c r="BO18" i="1"/>
  <c r="BP18" i="1"/>
  <c r="BQ18" i="1"/>
  <c r="BR18" i="1"/>
  <c r="BK19" i="1"/>
  <c r="BL19" i="1"/>
  <c r="BM19" i="1"/>
  <c r="BN19" i="1"/>
  <c r="BO19" i="1"/>
  <c r="BP19" i="1"/>
  <c r="BQ19" i="1"/>
  <c r="BR19" i="1"/>
  <c r="BK21" i="1"/>
  <c r="BL21" i="1"/>
  <c r="BM21" i="1"/>
  <c r="BN21" i="1"/>
  <c r="BO21" i="1"/>
  <c r="BP21" i="1"/>
  <c r="BQ21" i="1"/>
  <c r="BR21" i="1"/>
  <c r="BL15" i="1"/>
  <c r="BM15" i="1"/>
  <c r="BN15" i="1"/>
  <c r="BO15" i="1"/>
  <c r="BP15" i="1"/>
  <c r="BQ15" i="1"/>
  <c r="BR15" i="1"/>
  <c r="BK15" i="1"/>
  <c r="A72" i="1"/>
  <c r="A69" i="1"/>
  <c r="A66" i="1"/>
  <c r="A63" i="1"/>
  <c r="A60" i="1"/>
  <c r="A57" i="1"/>
  <c r="A54" i="1"/>
  <c r="A51" i="1"/>
  <c r="A48" i="1"/>
  <c r="A45" i="1"/>
  <c r="A42" i="1"/>
  <c r="A15" i="1"/>
  <c r="CS15" i="1" s="1"/>
  <c r="A39" i="1"/>
  <c r="A36" i="1"/>
  <c r="A33" i="1"/>
  <c r="A30" i="1"/>
  <c r="A27" i="1"/>
  <c r="A24" i="1"/>
  <c r="A21" i="1"/>
  <c r="A18" i="1"/>
  <c r="Q3" i="22" s="1"/>
  <c r="B15" i="1" l="1"/>
  <c r="CR15" i="1"/>
  <c r="AB2" i="22" s="1"/>
  <c r="CR21" i="1"/>
  <c r="AC2" i="22"/>
  <c r="CR18" i="1"/>
  <c r="AB4" i="22" s="1"/>
  <c r="CR24" i="1"/>
  <c r="Q4" i="22"/>
  <c r="AB8" i="22"/>
  <c r="AC8" i="22"/>
  <c r="AC6" i="22"/>
  <c r="Q6" i="22"/>
  <c r="Q12" i="22"/>
  <c r="AC4" i="22"/>
  <c r="Q14" i="22"/>
  <c r="AB6" i="22"/>
  <c r="Q8" i="22"/>
  <c r="Q10" i="22"/>
  <c r="Q2" i="22"/>
  <c r="B18" i="1"/>
  <c r="AA18" i="1"/>
  <c r="S4" i="22" s="1"/>
  <c r="AA16" i="1"/>
  <c r="S3" i="22" s="1"/>
  <c r="B36" i="1"/>
  <c r="B33" i="1"/>
  <c r="B30" i="1"/>
  <c r="B27" i="1"/>
  <c r="B24" i="1"/>
  <c r="B21" i="1"/>
  <c r="B42" i="1"/>
  <c r="B39" i="1"/>
  <c r="AA39" i="1"/>
  <c r="S18" i="22" s="1"/>
  <c r="AA27" i="1"/>
  <c r="S10" i="22" s="1"/>
  <c r="AA15" i="1"/>
  <c r="S2" i="22" s="1"/>
  <c r="AA36" i="1"/>
  <c r="S16" i="22" s="1"/>
  <c r="AA34" i="1"/>
  <c r="S15" i="22" s="1"/>
  <c r="AA21" i="1"/>
  <c r="S6" i="22" s="1"/>
  <c r="AA28" i="1"/>
  <c r="S11" i="22" s="1"/>
  <c r="AA25" i="1"/>
  <c r="S9" i="22" s="1"/>
  <c r="AA24" i="1"/>
  <c r="S8" i="22" s="1"/>
  <c r="AA22" i="1"/>
  <c r="S7" i="22" s="1"/>
  <c r="AA33" i="1"/>
  <c r="S14" i="22" s="1"/>
  <c r="AA31" i="1"/>
  <c r="S13" i="22" s="1"/>
  <c r="AA42" i="1"/>
  <c r="S20" i="22" s="1"/>
  <c r="AA30" i="1"/>
  <c r="S12" i="22" s="1"/>
  <c r="H2" i="22"/>
  <c r="L140" i="1"/>
  <c r="L147" i="1"/>
  <c r="L138" i="1"/>
  <c r="L146" i="1"/>
  <c r="L139" i="1"/>
  <c r="AB23" i="1"/>
  <c r="AB20" i="1"/>
  <c r="AB17" i="1"/>
  <c r="R2" i="22"/>
  <c r="AD2" i="22"/>
  <c r="AE2" i="22"/>
  <c r="AB62" i="1"/>
  <c r="AB16" i="1"/>
  <c r="AF16" i="1" s="1"/>
  <c r="AB24" i="1"/>
  <c r="AE24" i="1" s="1"/>
  <c r="AB40" i="1"/>
  <c r="AF40" i="1" s="1"/>
  <c r="AB48" i="1"/>
  <c r="AE48" i="1" s="1"/>
  <c r="AB64" i="1"/>
  <c r="AE64" i="1" s="1"/>
  <c r="AB72" i="1"/>
  <c r="AF72" i="1" s="1"/>
  <c r="AB88" i="1"/>
  <c r="AE88" i="1" s="1"/>
  <c r="AB96" i="1"/>
  <c r="AE96" i="1" s="1"/>
  <c r="AB112" i="1"/>
  <c r="AE112" i="1" s="1"/>
  <c r="AB120" i="1"/>
  <c r="AF120" i="1" s="1"/>
  <c r="AB42" i="1"/>
  <c r="AE42" i="1" s="1"/>
  <c r="AB66" i="1"/>
  <c r="AF66" i="1" s="1"/>
  <c r="AB90" i="1"/>
  <c r="AF90" i="1" s="1"/>
  <c r="AB114" i="1"/>
  <c r="AF114" i="1" s="1"/>
  <c r="AB27" i="1"/>
  <c r="AF27" i="1" s="1"/>
  <c r="AB67" i="1"/>
  <c r="AF67" i="1" s="1"/>
  <c r="AB91" i="1"/>
  <c r="AF91" i="1" s="1"/>
  <c r="AB123" i="1"/>
  <c r="AF123" i="1" s="1"/>
  <c r="AB36" i="1"/>
  <c r="AE36" i="1" s="1"/>
  <c r="AB52" i="1"/>
  <c r="AE52" i="1" s="1"/>
  <c r="AB60" i="1"/>
  <c r="AE60" i="1" s="1"/>
  <c r="AB84" i="1"/>
  <c r="AE84" i="1" s="1"/>
  <c r="AB108" i="1"/>
  <c r="AF108" i="1" s="1"/>
  <c r="AB124" i="1"/>
  <c r="AF124" i="1" s="1"/>
  <c r="AB21" i="1"/>
  <c r="AE21" i="1" s="1"/>
  <c r="AB37" i="1"/>
  <c r="AF37" i="1" s="1"/>
  <c r="AB61" i="1"/>
  <c r="AE61" i="1" s="1"/>
  <c r="AB85" i="1"/>
  <c r="AF85" i="1" s="1"/>
  <c r="AB109" i="1"/>
  <c r="AE109" i="1" s="1"/>
  <c r="AB133" i="1"/>
  <c r="AE133" i="1" s="1"/>
  <c r="AB30" i="1"/>
  <c r="AE30" i="1" s="1"/>
  <c r="AB54" i="1"/>
  <c r="AE54" i="1" s="1"/>
  <c r="AB78" i="1"/>
  <c r="AE78" i="1" s="1"/>
  <c r="AB118" i="1"/>
  <c r="AE118" i="1" s="1"/>
  <c r="AB39" i="1"/>
  <c r="AF39" i="1" s="1"/>
  <c r="AB55" i="1"/>
  <c r="AF55" i="1" s="1"/>
  <c r="AB79" i="1"/>
  <c r="AE79" i="1" s="1"/>
  <c r="AB103" i="1"/>
  <c r="AE103" i="1" s="1"/>
  <c r="AB127" i="1"/>
  <c r="AE127" i="1" s="1"/>
  <c r="AB25" i="1"/>
  <c r="AF25" i="1" s="1"/>
  <c r="AB33" i="1"/>
  <c r="AF33" i="1" s="1"/>
  <c r="AB49" i="1"/>
  <c r="AF49" i="1" s="1"/>
  <c r="AB57" i="1"/>
  <c r="AF57" i="1" s="1"/>
  <c r="AB73" i="1"/>
  <c r="AE73" i="1" s="1"/>
  <c r="AB81" i="1"/>
  <c r="AE81" i="1" s="1"/>
  <c r="AB97" i="1"/>
  <c r="AF97" i="1" s="1"/>
  <c r="AB105" i="1"/>
  <c r="AF105" i="1" s="1"/>
  <c r="AB121" i="1"/>
  <c r="AE121" i="1" s="1"/>
  <c r="AB129" i="1"/>
  <c r="AE129" i="1" s="1"/>
  <c r="AB18" i="1"/>
  <c r="AE18" i="1" s="1"/>
  <c r="AB34" i="1"/>
  <c r="AF34" i="1" s="1"/>
  <c r="AB58" i="1"/>
  <c r="AF58" i="1" s="1"/>
  <c r="AB82" i="1"/>
  <c r="AE82" i="1" s="1"/>
  <c r="AB106" i="1"/>
  <c r="AE106" i="1" s="1"/>
  <c r="AB130" i="1"/>
  <c r="AF130" i="1" s="1"/>
  <c r="AB19" i="1"/>
  <c r="AF19" i="1" s="1"/>
  <c r="AB43" i="1"/>
  <c r="AF43" i="1" s="1"/>
  <c r="AB51" i="1"/>
  <c r="AE51" i="1" s="1"/>
  <c r="AB75" i="1"/>
  <c r="AF75" i="1" s="1"/>
  <c r="AB99" i="1"/>
  <c r="AE99" i="1" s="1"/>
  <c r="AB115" i="1"/>
  <c r="AF115" i="1" s="1"/>
  <c r="AB28" i="1"/>
  <c r="AF28" i="1" s="1"/>
  <c r="AB76" i="1"/>
  <c r="AF76" i="1" s="1"/>
  <c r="AB100" i="1"/>
  <c r="AE100" i="1" s="1"/>
  <c r="AB132" i="1"/>
  <c r="AE132" i="1" s="1"/>
  <c r="AB45" i="1"/>
  <c r="AE45" i="1" s="1"/>
  <c r="AB69" i="1"/>
  <c r="AE69" i="1" s="1"/>
  <c r="AB93" i="1"/>
  <c r="AE93" i="1" s="1"/>
  <c r="AB117" i="1"/>
  <c r="AF117" i="1" s="1"/>
  <c r="AB22" i="1"/>
  <c r="AF22" i="1" s="1"/>
  <c r="AB46" i="1"/>
  <c r="AE46" i="1" s="1"/>
  <c r="AB70" i="1"/>
  <c r="AF70" i="1" s="1"/>
  <c r="AB94" i="1"/>
  <c r="AE94" i="1" s="1"/>
  <c r="AB126" i="1"/>
  <c r="AF126" i="1" s="1"/>
  <c r="AB31" i="1"/>
  <c r="AF31" i="1" s="1"/>
  <c r="AB63" i="1"/>
  <c r="AE63" i="1" s="1"/>
  <c r="AB87" i="1"/>
  <c r="AF87" i="1" s="1"/>
  <c r="AB111" i="1"/>
  <c r="AF111" i="1" s="1"/>
  <c r="AB102" i="1"/>
  <c r="AE102" i="1" s="1"/>
  <c r="AB15" i="1"/>
  <c r="AF15" i="1" s="1"/>
  <c r="BS66" i="1"/>
  <c r="BJ66" i="1" s="1"/>
  <c r="BS73" i="1"/>
  <c r="BJ73" i="1" s="1"/>
  <c r="BS70" i="1"/>
  <c r="BJ70" i="1" s="1"/>
  <c r="B39" i="5" s="1"/>
  <c r="BS84" i="1"/>
  <c r="BJ84" i="1" s="1"/>
  <c r="BS72" i="1"/>
  <c r="BJ72" i="1" s="1"/>
  <c r="G40" i="5" s="1"/>
  <c r="BS67" i="1"/>
  <c r="BJ67" i="1" s="1"/>
  <c r="BS63" i="1"/>
  <c r="BJ63" i="1" s="1"/>
  <c r="BS69" i="1"/>
  <c r="BJ69" i="1" s="1"/>
  <c r="BS81" i="1"/>
  <c r="BJ81" i="1" s="1"/>
  <c r="BS93" i="1"/>
  <c r="BJ93" i="1" s="1"/>
  <c r="BS105" i="1"/>
  <c r="BJ105" i="1" s="1"/>
  <c r="BS115" i="1"/>
  <c r="BJ115" i="1" s="1"/>
  <c r="A69" i="5" s="1"/>
  <c r="BS100" i="1"/>
  <c r="BJ100" i="1" s="1"/>
  <c r="BS99" i="1"/>
  <c r="BJ99" i="1" s="1"/>
  <c r="BS94" i="1"/>
  <c r="BJ94" i="1" s="1"/>
  <c r="BS91" i="1"/>
  <c r="BJ91" i="1" s="1"/>
  <c r="BS90" i="1"/>
  <c r="BJ90" i="1" s="1"/>
  <c r="BS87" i="1"/>
  <c r="BJ87" i="1" s="1"/>
  <c r="BS85" i="1"/>
  <c r="BJ85" i="1" s="1"/>
  <c r="BS82" i="1"/>
  <c r="BJ82" i="1" s="1"/>
  <c r="BS76" i="1"/>
  <c r="BJ76" i="1" s="1"/>
  <c r="BS75" i="1"/>
  <c r="BJ75" i="1" s="1"/>
  <c r="BS130" i="1"/>
  <c r="BJ130" i="1" s="1"/>
  <c r="BS129" i="1"/>
  <c r="BJ129" i="1" s="1"/>
  <c r="BS124" i="1"/>
  <c r="BJ124" i="1" s="1"/>
  <c r="BS123" i="1"/>
  <c r="BJ123" i="1" s="1"/>
  <c r="BS120" i="1"/>
  <c r="BJ120" i="1" s="1"/>
  <c r="C72" i="6" s="1"/>
  <c r="BS117" i="1"/>
  <c r="BJ117" i="1" s="1"/>
  <c r="BS114" i="1"/>
  <c r="BJ114" i="1" s="1"/>
  <c r="BS112" i="1"/>
  <c r="BJ112" i="1" s="1"/>
  <c r="BS106" i="1"/>
  <c r="BJ106" i="1" s="1"/>
  <c r="BS109" i="1"/>
  <c r="BJ109" i="1" s="1"/>
  <c r="H65" i="6" s="1"/>
  <c r="BS103" i="1"/>
  <c r="BJ103" i="1" s="1"/>
  <c r="BS102" i="1"/>
  <c r="BJ102" i="1" s="1"/>
  <c r="BS132" i="1"/>
  <c r="BJ132" i="1" s="1"/>
  <c r="BS64" i="1"/>
  <c r="BJ64" i="1" s="1"/>
  <c r="BS21" i="1"/>
  <c r="BJ21" i="1" s="1"/>
  <c r="BS19" i="1"/>
  <c r="BJ19" i="1" s="1"/>
  <c r="BS61" i="1"/>
  <c r="BJ61" i="1" s="1"/>
  <c r="BS60" i="1"/>
  <c r="BJ60" i="1" s="1"/>
  <c r="BS58" i="1"/>
  <c r="BJ58" i="1" s="1"/>
  <c r="BS57" i="1"/>
  <c r="BJ57" i="1" s="1"/>
  <c r="BS55" i="1"/>
  <c r="BJ55" i="1" s="1"/>
  <c r="BS54" i="1"/>
  <c r="BJ54" i="1" s="1"/>
  <c r="BS52" i="1"/>
  <c r="BJ52" i="1" s="1"/>
  <c r="BS51" i="1"/>
  <c r="BJ51" i="1" s="1"/>
  <c r="BS49" i="1"/>
  <c r="BJ49" i="1" s="1"/>
  <c r="BS48" i="1"/>
  <c r="BJ48" i="1" s="1"/>
  <c r="BS46" i="1"/>
  <c r="BJ46" i="1" s="1"/>
  <c r="BS45" i="1"/>
  <c r="BJ45" i="1" s="1"/>
  <c r="BS43" i="1"/>
  <c r="BJ43" i="1" s="1"/>
  <c r="C21" i="6" s="1"/>
  <c r="BS42" i="1"/>
  <c r="BJ42" i="1" s="1"/>
  <c r="BS40" i="1"/>
  <c r="BJ40" i="1" s="1"/>
  <c r="C19" i="5" s="1"/>
  <c r="BS37" i="1"/>
  <c r="BJ37" i="1" s="1"/>
  <c r="A17" i="5" s="1"/>
  <c r="BS36" i="1"/>
  <c r="BJ36" i="1" s="1"/>
  <c r="BS34" i="1"/>
  <c r="BJ34" i="1" s="1"/>
  <c r="BS33" i="1"/>
  <c r="BJ33" i="1" s="1"/>
  <c r="BS31" i="1"/>
  <c r="BJ31" i="1" s="1"/>
  <c r="BS30" i="1"/>
  <c r="BJ30" i="1" s="1"/>
  <c r="BS28" i="1"/>
  <c r="BJ28" i="1" s="1"/>
  <c r="BS27" i="1"/>
  <c r="BJ27" i="1" s="1"/>
  <c r="BS25" i="1"/>
  <c r="BJ25" i="1" s="1"/>
  <c r="B9" i="5" s="1"/>
  <c r="BS24" i="1"/>
  <c r="BJ24" i="1" s="1"/>
  <c r="BS22" i="1"/>
  <c r="BJ22" i="1" s="1"/>
  <c r="L161" i="1"/>
  <c r="L160" i="1"/>
  <c r="L145" i="1"/>
  <c r="BS15" i="1"/>
  <c r="BJ15" i="1" s="1"/>
  <c r="BS16" i="1"/>
  <c r="BJ16" i="1" s="1"/>
  <c r="BS18" i="1"/>
  <c r="BJ18" i="1" s="1"/>
  <c r="BS39" i="1"/>
  <c r="BJ39" i="1" s="1"/>
  <c r="L159" i="1"/>
  <c r="BS97" i="1"/>
  <c r="BJ97" i="1" s="1"/>
  <c r="BS96" i="1"/>
  <c r="BJ96" i="1" s="1"/>
  <c r="BS88" i="1"/>
  <c r="BJ88" i="1" s="1"/>
  <c r="BS79" i="1"/>
  <c r="BJ79" i="1" s="1"/>
  <c r="BS78" i="1"/>
  <c r="BJ78" i="1" s="1"/>
  <c r="BS127" i="1"/>
  <c r="BJ127" i="1" s="1"/>
  <c r="BS126" i="1"/>
  <c r="BJ126" i="1" s="1"/>
  <c r="BS121" i="1"/>
  <c r="BJ121" i="1" s="1"/>
  <c r="BS118" i="1"/>
  <c r="BJ118" i="1" s="1"/>
  <c r="BS111" i="1"/>
  <c r="BJ111" i="1" s="1"/>
  <c r="BS108" i="1"/>
  <c r="BJ108" i="1" s="1"/>
  <c r="BS133" i="1"/>
  <c r="BJ133" i="1" s="1"/>
  <c r="AE97" i="1" l="1"/>
  <c r="AF88" i="1"/>
  <c r="AE120" i="1"/>
  <c r="AF118" i="1"/>
  <c r="AE37" i="1"/>
  <c r="AE49" i="1"/>
  <c r="AF18" i="1"/>
  <c r="AF42" i="1"/>
  <c r="AF64" i="1"/>
  <c r="AF24" i="1"/>
  <c r="AF60" i="1"/>
  <c r="AE39" i="1"/>
  <c r="AE85" i="1"/>
  <c r="AF52" i="1"/>
  <c r="AE57" i="1"/>
  <c r="AF36" i="1"/>
  <c r="AE123" i="1"/>
  <c r="AE124" i="1"/>
  <c r="AE66" i="1"/>
  <c r="AF73" i="1"/>
  <c r="AF48" i="1"/>
  <c r="AE40" i="1"/>
  <c r="AF30" i="1"/>
  <c r="AF21" i="1"/>
  <c r="AF78" i="1"/>
  <c r="AE33" i="1"/>
  <c r="AF127" i="1"/>
  <c r="AE27" i="1"/>
  <c r="AE25" i="1"/>
  <c r="AE108" i="1"/>
  <c r="AE43" i="1"/>
  <c r="AF103" i="1"/>
  <c r="AE114" i="1"/>
  <c r="AE72" i="1"/>
  <c r="AF96" i="1"/>
  <c r="AE130" i="1"/>
  <c r="AF121" i="1"/>
  <c r="AF79" i="1"/>
  <c r="AF109" i="1"/>
  <c r="AF112" i="1"/>
  <c r="AE91" i="1"/>
  <c r="AF133" i="1"/>
  <c r="AF54" i="1"/>
  <c r="AE55" i="1"/>
  <c r="AF84" i="1"/>
  <c r="AF81" i="1"/>
  <c r="AE67" i="1"/>
  <c r="AE105" i="1"/>
  <c r="AE90" i="1"/>
  <c r="AF61" i="1"/>
  <c r="AF129" i="1"/>
  <c r="AF46" i="1"/>
  <c r="AE58" i="1"/>
  <c r="AF82" i="1"/>
  <c r="AE75" i="1"/>
  <c r="AE34" i="1"/>
  <c r="AF93" i="1"/>
  <c r="AF132" i="1"/>
  <c r="AF69" i="1"/>
  <c r="AE76" i="1"/>
  <c r="AE31" i="1"/>
  <c r="AF106" i="1"/>
  <c r="AE16" i="1"/>
  <c r="AF45" i="1"/>
  <c r="AE111" i="1"/>
  <c r="AF99" i="1"/>
  <c r="AF51" i="1"/>
  <c r="AE19" i="1"/>
  <c r="AE28" i="1"/>
  <c r="AE115" i="1"/>
  <c r="AF94" i="1"/>
  <c r="AE22" i="1"/>
  <c r="AF102" i="1"/>
  <c r="AE117" i="1"/>
  <c r="AE87" i="1"/>
  <c r="AF100" i="1"/>
  <c r="AF63" i="1"/>
  <c r="AE70" i="1"/>
  <c r="AE126" i="1"/>
  <c r="AE15" i="1"/>
  <c r="C40" i="6"/>
  <c r="D65" i="5"/>
  <c r="J65" i="5" s="1"/>
  <c r="A40" i="6"/>
  <c r="G65" i="6"/>
  <c r="H74" i="6"/>
  <c r="K74" i="6"/>
  <c r="K74" i="5"/>
  <c r="K81" i="5"/>
  <c r="K81" i="6"/>
  <c r="K75" i="6"/>
  <c r="K75" i="5"/>
  <c r="K77" i="6"/>
  <c r="K77" i="5"/>
  <c r="H78" i="6"/>
  <c r="K78" i="5"/>
  <c r="K78" i="6"/>
  <c r="K76" i="6"/>
  <c r="K76" i="5"/>
  <c r="K80" i="6"/>
  <c r="K80" i="5"/>
  <c r="D79" i="6"/>
  <c r="J79" i="6" s="1"/>
  <c r="K79" i="5"/>
  <c r="K79" i="6"/>
  <c r="K73" i="6"/>
  <c r="K73" i="5"/>
  <c r="K67" i="5"/>
  <c r="K67" i="6"/>
  <c r="K68" i="6"/>
  <c r="K68" i="5"/>
  <c r="B70" i="6"/>
  <c r="L70" i="6" s="1"/>
  <c r="K70" i="5"/>
  <c r="K70" i="6"/>
  <c r="D72" i="6"/>
  <c r="J72" i="6" s="1"/>
  <c r="K72" i="6"/>
  <c r="K72" i="5"/>
  <c r="B72" i="6"/>
  <c r="L72" i="6" s="1"/>
  <c r="B69" i="6"/>
  <c r="E69" i="6" s="1"/>
  <c r="K69" i="6"/>
  <c r="K69" i="5"/>
  <c r="K66" i="5"/>
  <c r="K66" i="6"/>
  <c r="K71" i="5"/>
  <c r="K71" i="6"/>
  <c r="G58" i="6"/>
  <c r="K58" i="6"/>
  <c r="K58" i="5"/>
  <c r="K61" i="5"/>
  <c r="K61" i="6"/>
  <c r="K59" i="5"/>
  <c r="K59" i="6"/>
  <c r="F60" i="6"/>
  <c r="K60" i="5"/>
  <c r="K60" i="6"/>
  <c r="K64" i="6"/>
  <c r="K64" i="5"/>
  <c r="F65" i="5"/>
  <c r="K65" i="6"/>
  <c r="K65" i="5"/>
  <c r="D62" i="5"/>
  <c r="J62" i="5" s="1"/>
  <c r="K62" i="5"/>
  <c r="K62" i="6"/>
  <c r="K63" i="6"/>
  <c r="K63" i="5"/>
  <c r="K50" i="5"/>
  <c r="K50" i="6"/>
  <c r="K56" i="6"/>
  <c r="K56" i="5"/>
  <c r="B53" i="6"/>
  <c r="L53" i="6" s="1"/>
  <c r="K53" i="6"/>
  <c r="K53" i="5"/>
  <c r="K51" i="5"/>
  <c r="K51" i="6"/>
  <c r="K52" i="5"/>
  <c r="K52" i="6"/>
  <c r="K57" i="5"/>
  <c r="K57" i="6"/>
  <c r="F55" i="6"/>
  <c r="K55" i="6"/>
  <c r="K55" i="5"/>
  <c r="F54" i="5"/>
  <c r="K54" i="6"/>
  <c r="K54" i="5"/>
  <c r="K42" i="5"/>
  <c r="K42" i="6"/>
  <c r="H46" i="5"/>
  <c r="K46" i="5"/>
  <c r="K46" i="6"/>
  <c r="K43" i="6"/>
  <c r="K43" i="5"/>
  <c r="K47" i="5"/>
  <c r="K47" i="6"/>
  <c r="K44" i="5"/>
  <c r="K44" i="6"/>
  <c r="K49" i="6"/>
  <c r="K49" i="5"/>
  <c r="K45" i="6"/>
  <c r="K45" i="5"/>
  <c r="D48" i="5"/>
  <c r="J48" i="5" s="1"/>
  <c r="K48" i="6"/>
  <c r="K48" i="5"/>
  <c r="H38" i="5"/>
  <c r="K38" i="5"/>
  <c r="K38" i="6"/>
  <c r="G39" i="5"/>
  <c r="K39" i="5"/>
  <c r="K39" i="6"/>
  <c r="F35" i="6"/>
  <c r="K35" i="6"/>
  <c r="K35" i="5"/>
  <c r="A39" i="6"/>
  <c r="C41" i="5"/>
  <c r="K41" i="6"/>
  <c r="K41" i="5"/>
  <c r="C34" i="5"/>
  <c r="K34" i="6"/>
  <c r="K34" i="5"/>
  <c r="G36" i="6"/>
  <c r="K36" i="6"/>
  <c r="K36" i="5"/>
  <c r="D36" i="6"/>
  <c r="J36" i="6" s="1"/>
  <c r="D37" i="6"/>
  <c r="J37" i="6" s="1"/>
  <c r="K37" i="6"/>
  <c r="K37" i="5"/>
  <c r="B41" i="5"/>
  <c r="I41" i="5" s="1"/>
  <c r="G40" i="6"/>
  <c r="K40" i="6"/>
  <c r="K40" i="5"/>
  <c r="A34" i="5"/>
  <c r="H39" i="5"/>
  <c r="B32" i="5"/>
  <c r="E32" i="5" s="1"/>
  <c r="K32" i="5"/>
  <c r="K32" i="6"/>
  <c r="C33" i="5"/>
  <c r="K33" i="6"/>
  <c r="K33" i="5"/>
  <c r="C26" i="6"/>
  <c r="K26" i="5"/>
  <c r="K26" i="6"/>
  <c r="H28" i="6"/>
  <c r="K28" i="5"/>
  <c r="K28" i="6"/>
  <c r="F29" i="5"/>
  <c r="K29" i="6"/>
  <c r="K29" i="5"/>
  <c r="H29" i="6"/>
  <c r="G30" i="6"/>
  <c r="K30" i="6"/>
  <c r="K30" i="5"/>
  <c r="D31" i="6"/>
  <c r="J31" i="6" s="1"/>
  <c r="K31" i="6"/>
  <c r="K31" i="5"/>
  <c r="D27" i="6"/>
  <c r="J27" i="6" s="1"/>
  <c r="K27" i="6"/>
  <c r="K27" i="5"/>
  <c r="D20" i="6"/>
  <c r="J20" i="6" s="1"/>
  <c r="K20" i="5"/>
  <c r="K20" i="6"/>
  <c r="C18" i="6"/>
  <c r="K18" i="5"/>
  <c r="K18" i="6"/>
  <c r="G25" i="5"/>
  <c r="K25" i="6"/>
  <c r="K25" i="5"/>
  <c r="H22" i="5"/>
  <c r="K22" i="5"/>
  <c r="K22" i="6"/>
  <c r="D24" i="5"/>
  <c r="J24" i="5" s="1"/>
  <c r="K24" i="6"/>
  <c r="K24" i="5"/>
  <c r="H21" i="6"/>
  <c r="K21" i="6"/>
  <c r="K21" i="5"/>
  <c r="F23" i="6"/>
  <c r="K23" i="6"/>
  <c r="K23" i="5"/>
  <c r="F21" i="5"/>
  <c r="H19" i="6"/>
  <c r="K19" i="5"/>
  <c r="K19" i="6"/>
  <c r="D11" i="6"/>
  <c r="J11" i="6" s="1"/>
  <c r="K11" i="6"/>
  <c r="K11" i="5"/>
  <c r="K14" i="6"/>
  <c r="K14" i="5"/>
  <c r="B15" i="5"/>
  <c r="E15" i="5" s="1"/>
  <c r="K15" i="6"/>
  <c r="K15" i="5"/>
  <c r="G16" i="6"/>
  <c r="K16" i="5"/>
  <c r="K16" i="6"/>
  <c r="B17" i="5"/>
  <c r="I17" i="5" s="1"/>
  <c r="K17" i="6"/>
  <c r="K17" i="5"/>
  <c r="H12" i="5"/>
  <c r="K12" i="5"/>
  <c r="K12" i="6"/>
  <c r="H13" i="6"/>
  <c r="K13" i="6"/>
  <c r="K13" i="5"/>
  <c r="A10" i="6"/>
  <c r="K10" i="6"/>
  <c r="K10" i="5"/>
  <c r="H9" i="6"/>
  <c r="K9" i="6"/>
  <c r="K9" i="5"/>
  <c r="K7" i="6"/>
  <c r="K7" i="5"/>
  <c r="C8" i="5"/>
  <c r="K8" i="5"/>
  <c r="K8" i="6"/>
  <c r="H6" i="6"/>
  <c r="K6" i="5"/>
  <c r="K6" i="6"/>
  <c r="C4" i="5"/>
  <c r="K4" i="5"/>
  <c r="K4" i="6"/>
  <c r="C5" i="6"/>
  <c r="K5" i="5"/>
  <c r="K5" i="6"/>
  <c r="H69" i="6"/>
  <c r="F65" i="6"/>
  <c r="F48" i="5"/>
  <c r="G34" i="6"/>
  <c r="F36" i="5"/>
  <c r="H34" i="6"/>
  <c r="H36" i="6"/>
  <c r="A34" i="6"/>
  <c r="G36" i="5"/>
  <c r="C36" i="6"/>
  <c r="C36" i="5"/>
  <c r="B36" i="5"/>
  <c r="I36" i="5" s="1"/>
  <c r="B36" i="6"/>
  <c r="I36" i="6" s="1"/>
  <c r="H38" i="6"/>
  <c r="C39" i="6"/>
  <c r="F36" i="6"/>
  <c r="F40" i="6"/>
  <c r="B40" i="5"/>
  <c r="E40" i="5" s="1"/>
  <c r="H36" i="5"/>
  <c r="A27" i="6"/>
  <c r="B26" i="6"/>
  <c r="E26" i="6" s="1"/>
  <c r="C19" i="6"/>
  <c r="G21" i="5"/>
  <c r="D19" i="5"/>
  <c r="J19" i="5" s="1"/>
  <c r="B20" i="6"/>
  <c r="E20" i="6" s="1"/>
  <c r="H17" i="5"/>
  <c r="D13" i="6"/>
  <c r="J13" i="6" s="1"/>
  <c r="D10" i="5"/>
  <c r="J10" i="5" s="1"/>
  <c r="A10" i="5"/>
  <c r="C17" i="6"/>
  <c r="H6" i="5"/>
  <c r="G6" i="5"/>
  <c r="G5" i="5"/>
  <c r="A5" i="5"/>
  <c r="D53" i="5"/>
  <c r="J53" i="5" s="1"/>
  <c r="A65" i="5"/>
  <c r="C62" i="5"/>
  <c r="G41" i="5"/>
  <c r="C65" i="5"/>
  <c r="D53" i="6"/>
  <c r="J53" i="6" s="1"/>
  <c r="D6" i="5"/>
  <c r="J6" i="5" s="1"/>
  <c r="B21" i="5"/>
  <c r="E21" i="5" s="1"/>
  <c r="D29" i="6"/>
  <c r="J29" i="6" s="1"/>
  <c r="A36" i="5"/>
  <c r="A36" i="6"/>
  <c r="C41" i="6"/>
  <c r="C48" i="5"/>
  <c r="B41" i="6"/>
  <c r="I41" i="6" s="1"/>
  <c r="D41" i="5"/>
  <c r="J41" i="5" s="1"/>
  <c r="H65" i="5"/>
  <c r="C53" i="6"/>
  <c r="H27" i="5"/>
  <c r="A41" i="6"/>
  <c r="H8" i="6"/>
  <c r="A65" i="6"/>
  <c r="F53" i="5"/>
  <c r="C27" i="5"/>
  <c r="C28" i="6"/>
  <c r="C11" i="5"/>
  <c r="B62" i="6"/>
  <c r="I62" i="6" s="1"/>
  <c r="D12" i="6"/>
  <c r="J12" i="6" s="1"/>
  <c r="C12" i="6"/>
  <c r="B29" i="6"/>
  <c r="E29" i="6" s="1"/>
  <c r="B38" i="6"/>
  <c r="I38" i="6" s="1"/>
  <c r="D54" i="5"/>
  <c r="J54" i="5" s="1"/>
  <c r="B65" i="6"/>
  <c r="I65" i="6" s="1"/>
  <c r="G62" i="6"/>
  <c r="F12" i="5"/>
  <c r="A6" i="6"/>
  <c r="D21" i="6"/>
  <c r="J21" i="6" s="1"/>
  <c r="C13" i="5"/>
  <c r="C29" i="5"/>
  <c r="D36" i="5"/>
  <c r="J36" i="5" s="1"/>
  <c r="G19" i="6"/>
  <c r="C48" i="6"/>
  <c r="D28" i="5"/>
  <c r="J28" i="5" s="1"/>
  <c r="G11" i="6"/>
  <c r="D11" i="5"/>
  <c r="J11" i="5" s="1"/>
  <c r="B21" i="6"/>
  <c r="E21" i="6" s="1"/>
  <c r="H21" i="5"/>
  <c r="H40" i="6"/>
  <c r="F28" i="6"/>
  <c r="F29" i="6"/>
  <c r="C12" i="5"/>
  <c r="A20" i="5"/>
  <c r="B46" i="5"/>
  <c r="I46" i="5" s="1"/>
  <c r="G11" i="5"/>
  <c r="D62" i="6"/>
  <c r="J62" i="6" s="1"/>
  <c r="B12" i="5"/>
  <c r="E12" i="5" s="1"/>
  <c r="D21" i="5"/>
  <c r="J21" i="5" s="1"/>
  <c r="G21" i="6"/>
  <c r="H20" i="5"/>
  <c r="B28" i="5"/>
  <c r="I28" i="5" s="1"/>
  <c r="G28" i="5"/>
  <c r="H40" i="5"/>
  <c r="C28" i="5"/>
  <c r="B29" i="5"/>
  <c r="I29" i="5" s="1"/>
  <c r="A41" i="5"/>
  <c r="H37" i="5"/>
  <c r="B12" i="6"/>
  <c r="L12" i="6" s="1"/>
  <c r="A20" i="6"/>
  <c r="A48" i="5"/>
  <c r="F46" i="6"/>
  <c r="D12" i="5"/>
  <c r="J12" i="5" s="1"/>
  <c r="G62" i="5"/>
  <c r="G12" i="5"/>
  <c r="F21" i="6"/>
  <c r="F20" i="6"/>
  <c r="C29" i="6"/>
  <c r="H29" i="5"/>
  <c r="G28" i="6"/>
  <c r="G29" i="6"/>
  <c r="D41" i="6"/>
  <c r="J41" i="6" s="1"/>
  <c r="C37" i="5"/>
  <c r="A12" i="6"/>
  <c r="F22" i="6"/>
  <c r="A39" i="5"/>
  <c r="H48" i="6"/>
  <c r="C46" i="6"/>
  <c r="A62" i="6"/>
  <c r="H12" i="6"/>
  <c r="C21" i="5"/>
  <c r="B39" i="6"/>
  <c r="L39" i="6" s="1"/>
  <c r="G20" i="5"/>
  <c r="F39" i="6"/>
  <c r="C72" i="5"/>
  <c r="A40" i="5"/>
  <c r="A29" i="5"/>
  <c r="H41" i="5"/>
  <c r="B37" i="5"/>
  <c r="E37" i="5" s="1"/>
  <c r="G12" i="6"/>
  <c r="H30" i="6"/>
  <c r="H48" i="5"/>
  <c r="G46" i="6"/>
  <c r="F12" i="6"/>
  <c r="A21" i="6"/>
  <c r="D39" i="5"/>
  <c r="J39" i="5" s="1"/>
  <c r="C20" i="5"/>
  <c r="H39" i="6"/>
  <c r="C35" i="5"/>
  <c r="B72" i="5"/>
  <c r="E72" i="5" s="1"/>
  <c r="C20" i="6"/>
  <c r="G29" i="5"/>
  <c r="H41" i="6"/>
  <c r="C37" i="6"/>
  <c r="A12" i="5"/>
  <c r="D30" i="5"/>
  <c r="J30" i="5" s="1"/>
  <c r="F48" i="6"/>
  <c r="D46" i="5"/>
  <c r="J46" i="5" s="1"/>
  <c r="F79" i="6"/>
  <c r="A21" i="5"/>
  <c r="B40" i="6"/>
  <c r="I40" i="6" s="1"/>
  <c r="B20" i="5"/>
  <c r="E20" i="5" s="1"/>
  <c r="F39" i="5"/>
  <c r="G39" i="6"/>
  <c r="A72" i="6"/>
  <c r="D29" i="5"/>
  <c r="J29" i="5" s="1"/>
  <c r="A29" i="6"/>
  <c r="G41" i="6"/>
  <c r="H11" i="5"/>
  <c r="H5" i="6"/>
  <c r="B48" i="5"/>
  <c r="E48" i="5" s="1"/>
  <c r="G48" i="5"/>
  <c r="H22" i="6"/>
  <c r="D22" i="6"/>
  <c r="J22" i="6" s="1"/>
  <c r="A22" i="5"/>
  <c r="A22" i="6"/>
  <c r="C22" i="6"/>
  <c r="C22" i="5"/>
  <c r="B22" i="5"/>
  <c r="E22" i="5" s="1"/>
  <c r="D22" i="5"/>
  <c r="J22" i="5" s="1"/>
  <c r="G22" i="5"/>
  <c r="A58" i="6"/>
  <c r="F22" i="5"/>
  <c r="C30" i="6"/>
  <c r="G14" i="5"/>
  <c r="D14" i="5"/>
  <c r="J14" i="5" s="1"/>
  <c r="H14" i="5"/>
  <c r="F14" i="6"/>
  <c r="H23" i="6"/>
  <c r="B23" i="5"/>
  <c r="E23" i="5" s="1"/>
  <c r="B23" i="6"/>
  <c r="I23" i="6" s="1"/>
  <c r="A70" i="6"/>
  <c r="B30" i="5"/>
  <c r="I30" i="5" s="1"/>
  <c r="H34" i="5"/>
  <c r="D34" i="5"/>
  <c r="J34" i="5" s="1"/>
  <c r="F34" i="6"/>
  <c r="C34" i="6"/>
  <c r="F34" i="5"/>
  <c r="B34" i="5"/>
  <c r="I34" i="5" s="1"/>
  <c r="D34" i="6"/>
  <c r="J34" i="6" s="1"/>
  <c r="D30" i="6"/>
  <c r="J30" i="6" s="1"/>
  <c r="G8" i="5"/>
  <c r="B8" i="6"/>
  <c r="I8" i="6" s="1"/>
  <c r="F8" i="5"/>
  <c r="F69" i="5"/>
  <c r="C69" i="5"/>
  <c r="A69" i="6"/>
  <c r="C69" i="6"/>
  <c r="H69" i="5"/>
  <c r="F69" i="6"/>
  <c r="B69" i="5"/>
  <c r="I69" i="5" s="1"/>
  <c r="D69" i="5"/>
  <c r="J69" i="5" s="1"/>
  <c r="D69" i="6"/>
  <c r="J69" i="6" s="1"/>
  <c r="C14" i="5"/>
  <c r="F37" i="6"/>
  <c r="A30" i="5"/>
  <c r="D31" i="5"/>
  <c r="J31" i="5" s="1"/>
  <c r="A46" i="6"/>
  <c r="F62" i="6"/>
  <c r="H62" i="5"/>
  <c r="A62" i="5"/>
  <c r="F62" i="5"/>
  <c r="B62" i="5"/>
  <c r="E62" i="5" s="1"/>
  <c r="H62" i="6"/>
  <c r="C62" i="6"/>
  <c r="G69" i="5"/>
  <c r="A13" i="5"/>
  <c r="B13" i="6"/>
  <c r="H13" i="5"/>
  <c r="F13" i="5"/>
  <c r="A13" i="6"/>
  <c r="G13" i="5"/>
  <c r="F13" i="6"/>
  <c r="C13" i="6"/>
  <c r="B13" i="5"/>
  <c r="E13" i="5" s="1"/>
  <c r="G30" i="5"/>
  <c r="C30" i="5"/>
  <c r="F30" i="5"/>
  <c r="B30" i="6"/>
  <c r="L30" i="6" s="1"/>
  <c r="A30" i="6"/>
  <c r="H30" i="5"/>
  <c r="G13" i="6"/>
  <c r="H58" i="6"/>
  <c r="B22" i="6"/>
  <c r="E22" i="6" s="1"/>
  <c r="F7" i="6"/>
  <c r="A7" i="5"/>
  <c r="D38" i="5"/>
  <c r="J38" i="5" s="1"/>
  <c r="A38" i="5"/>
  <c r="C38" i="5"/>
  <c r="D38" i="6"/>
  <c r="J38" i="6" s="1"/>
  <c r="F38" i="6"/>
  <c r="B34" i="6"/>
  <c r="L34" i="6" s="1"/>
  <c r="D16" i="6"/>
  <c r="J16" i="6" s="1"/>
  <c r="F16" i="5"/>
  <c r="B33" i="6"/>
  <c r="L33" i="6" s="1"/>
  <c r="G33" i="5"/>
  <c r="D33" i="5"/>
  <c r="J33" i="5" s="1"/>
  <c r="B46" i="6"/>
  <c r="L46" i="6" s="1"/>
  <c r="C46" i="5"/>
  <c r="F46" i="5"/>
  <c r="G46" i="5"/>
  <c r="D46" i="6"/>
  <c r="J46" i="6" s="1"/>
  <c r="H46" i="6"/>
  <c r="H37" i="6"/>
  <c r="B37" i="6"/>
  <c r="I37" i="6" s="1"/>
  <c r="A37" i="6"/>
  <c r="F37" i="5"/>
  <c r="G37" i="5"/>
  <c r="G37" i="6"/>
  <c r="D37" i="5"/>
  <c r="J37" i="5" s="1"/>
  <c r="G69" i="6"/>
  <c r="D13" i="5"/>
  <c r="J13" i="5" s="1"/>
  <c r="A37" i="5"/>
  <c r="G22" i="6"/>
  <c r="F30" i="6"/>
  <c r="G34" i="5"/>
  <c r="A46" i="5"/>
  <c r="C40" i="5"/>
  <c r="G72" i="6"/>
  <c r="D39" i="6"/>
  <c r="J39" i="6" s="1"/>
  <c r="B65" i="5"/>
  <c r="I65" i="5" s="1"/>
  <c r="C39" i="5"/>
  <c r="F10" i="6"/>
  <c r="D27" i="5"/>
  <c r="J27" i="5" s="1"/>
  <c r="G48" i="6"/>
  <c r="D65" i="6"/>
  <c r="J65" i="6" s="1"/>
  <c r="C9" i="5"/>
  <c r="H72" i="6"/>
  <c r="F41" i="6"/>
  <c r="G65" i="5"/>
  <c r="C65" i="6"/>
  <c r="H19" i="5"/>
  <c r="B11" i="6"/>
  <c r="L11" i="6" s="1"/>
  <c r="D40" i="5"/>
  <c r="J40" i="5" s="1"/>
  <c r="G10" i="6"/>
  <c r="F40" i="5"/>
  <c r="B9" i="6"/>
  <c r="I9" i="6" s="1"/>
  <c r="D72" i="5"/>
  <c r="J72" i="5" s="1"/>
  <c r="G27" i="6"/>
  <c r="D40" i="6"/>
  <c r="J40" i="6" s="1"/>
  <c r="F41" i="5"/>
  <c r="C26" i="5"/>
  <c r="D48" i="6"/>
  <c r="J48" i="6" s="1"/>
  <c r="B48" i="6"/>
  <c r="I48" i="6" s="1"/>
  <c r="A48" i="6"/>
  <c r="B18" i="5"/>
  <c r="E18" i="5" s="1"/>
  <c r="D55" i="6"/>
  <c r="J55" i="6" s="1"/>
  <c r="C25" i="5"/>
  <c r="H16" i="6"/>
  <c r="G5" i="6"/>
  <c r="G33" i="6"/>
  <c r="D54" i="6"/>
  <c r="J54" i="6" s="1"/>
  <c r="G54" i="5"/>
  <c r="A8" i="5"/>
  <c r="B6" i="6"/>
  <c r="E6" i="6" s="1"/>
  <c r="G32" i="5"/>
  <c r="B27" i="5"/>
  <c r="E27" i="5" s="1"/>
  <c r="B16" i="6"/>
  <c r="L16" i="6" s="1"/>
  <c r="H24" i="5"/>
  <c r="F54" i="6"/>
  <c r="G54" i="6"/>
  <c r="G60" i="6"/>
  <c r="C11" i="6"/>
  <c r="F10" i="5"/>
  <c r="B55" i="6"/>
  <c r="L55" i="6" s="1"/>
  <c r="G20" i="6"/>
  <c r="F32" i="6"/>
  <c r="A18" i="5"/>
  <c r="H9" i="5"/>
  <c r="F15" i="6"/>
  <c r="G72" i="5"/>
  <c r="A72" i="5"/>
  <c r="A25" i="5"/>
  <c r="C17" i="5"/>
  <c r="D26" i="5"/>
  <c r="J26" i="5" s="1"/>
  <c r="F27" i="6"/>
  <c r="A28" i="5"/>
  <c r="A33" i="6"/>
  <c r="C7" i="5"/>
  <c r="F11" i="5"/>
  <c r="C16" i="6"/>
  <c r="F6" i="6"/>
  <c r="C27" i="6"/>
  <c r="C54" i="5"/>
  <c r="A38" i="6"/>
  <c r="B38" i="5"/>
  <c r="G38" i="6"/>
  <c r="C38" i="6"/>
  <c r="G38" i="5"/>
  <c r="F38" i="5"/>
  <c r="B54" i="6"/>
  <c r="E54" i="6" s="1"/>
  <c r="C54" i="6"/>
  <c r="F8" i="6"/>
  <c r="B7" i="5"/>
  <c r="I7" i="5" s="1"/>
  <c r="H18" i="5"/>
  <c r="F9" i="6"/>
  <c r="F26" i="5"/>
  <c r="A19" i="5"/>
  <c r="F16" i="6"/>
  <c r="C55" i="5"/>
  <c r="G17" i="5"/>
  <c r="F5" i="5"/>
  <c r="F58" i="6"/>
  <c r="G79" i="5"/>
  <c r="D10" i="6"/>
  <c r="J10" i="6" s="1"/>
  <c r="D20" i="5"/>
  <c r="J20" i="5" s="1"/>
  <c r="F18" i="5"/>
  <c r="C9" i="6"/>
  <c r="G15" i="5"/>
  <c r="F72" i="6"/>
  <c r="H72" i="5"/>
  <c r="H25" i="6"/>
  <c r="H17" i="6"/>
  <c r="G26" i="6"/>
  <c r="H28" i="5"/>
  <c r="H33" i="5"/>
  <c r="B7" i="6"/>
  <c r="E7" i="6" s="1"/>
  <c r="F11" i="6"/>
  <c r="C16" i="5"/>
  <c r="H27" i="6"/>
  <c r="A54" i="6"/>
  <c r="C79" i="5"/>
  <c r="B54" i="5"/>
  <c r="A54" i="5"/>
  <c r="H8" i="5"/>
  <c r="F79" i="5"/>
  <c r="D18" i="6"/>
  <c r="J18" i="6" s="1"/>
  <c r="B25" i="6"/>
  <c r="I25" i="6" s="1"/>
  <c r="D8" i="6"/>
  <c r="J8" i="6" s="1"/>
  <c r="C33" i="6"/>
  <c r="H54" i="6"/>
  <c r="H54" i="5"/>
  <c r="A32" i="5"/>
  <c r="H10" i="6"/>
  <c r="H18" i="6"/>
  <c r="A15" i="5"/>
  <c r="G25" i="6"/>
  <c r="G7" i="6"/>
  <c r="B6" i="5"/>
  <c r="E6" i="5" s="1"/>
  <c r="B10" i="6"/>
  <c r="I10" i="6" s="1"/>
  <c r="H20" i="6"/>
  <c r="F25" i="5"/>
  <c r="F72" i="5"/>
  <c r="G10" i="5"/>
  <c r="G27" i="5"/>
  <c r="B28" i="6"/>
  <c r="I28" i="6" s="1"/>
  <c r="D7" i="5"/>
  <c r="J7" i="5" s="1"/>
  <c r="A11" i="5"/>
  <c r="B19" i="5"/>
  <c r="I19" i="5" s="1"/>
  <c r="A27" i="5"/>
  <c r="G4" i="5"/>
  <c r="F4" i="5"/>
  <c r="A4" i="5"/>
  <c r="A4" i="6"/>
  <c r="F4" i="6"/>
  <c r="H4" i="5"/>
  <c r="G74" i="6"/>
  <c r="D74" i="5"/>
  <c r="J74" i="5" s="1"/>
  <c r="B74" i="6"/>
  <c r="L74" i="6" s="1"/>
  <c r="F74" i="6"/>
  <c r="H74" i="5"/>
  <c r="D74" i="6"/>
  <c r="J74" i="6" s="1"/>
  <c r="A74" i="5"/>
  <c r="F74" i="5"/>
  <c r="G74" i="5"/>
  <c r="B80" i="6"/>
  <c r="A80" i="5"/>
  <c r="A80" i="6"/>
  <c r="B80" i="5"/>
  <c r="G80" i="5"/>
  <c r="C80" i="6"/>
  <c r="F80" i="5"/>
  <c r="G80" i="6"/>
  <c r="C80" i="5"/>
  <c r="H80" i="6"/>
  <c r="D80" i="5"/>
  <c r="J80" i="5" s="1"/>
  <c r="F80" i="6"/>
  <c r="D80" i="6"/>
  <c r="J80" i="6" s="1"/>
  <c r="H80" i="5"/>
  <c r="G52" i="6"/>
  <c r="D52" i="6"/>
  <c r="J52" i="6" s="1"/>
  <c r="A52" i="5"/>
  <c r="C52" i="6"/>
  <c r="H52" i="5"/>
  <c r="A52" i="6"/>
  <c r="D52" i="5"/>
  <c r="J52" i="5" s="1"/>
  <c r="F52" i="5"/>
  <c r="G52" i="5"/>
  <c r="B52" i="6"/>
  <c r="H52" i="6"/>
  <c r="B52" i="5"/>
  <c r="C52" i="5"/>
  <c r="F52" i="6"/>
  <c r="G23" i="5"/>
  <c r="D23" i="6"/>
  <c r="J23" i="6" s="1"/>
  <c r="C23" i="5"/>
  <c r="H23" i="5"/>
  <c r="F23" i="5"/>
  <c r="D78" i="6"/>
  <c r="J78" i="6" s="1"/>
  <c r="C78" i="5"/>
  <c r="D78" i="5"/>
  <c r="J78" i="5" s="1"/>
  <c r="A78" i="5"/>
  <c r="G78" i="6"/>
  <c r="F78" i="6"/>
  <c r="B78" i="5"/>
  <c r="F78" i="5"/>
  <c r="G78" i="5"/>
  <c r="H78" i="5"/>
  <c r="C78" i="6"/>
  <c r="B78" i="6"/>
  <c r="C4" i="6"/>
  <c r="B14" i="5"/>
  <c r="F24" i="6"/>
  <c r="C24" i="6"/>
  <c r="A24" i="6"/>
  <c r="A24" i="5"/>
  <c r="B24" i="6"/>
  <c r="L24" i="6" s="1"/>
  <c r="H24" i="6"/>
  <c r="F24" i="5"/>
  <c r="B24" i="5"/>
  <c r="I24" i="5" s="1"/>
  <c r="D79" i="5"/>
  <c r="J79" i="5" s="1"/>
  <c r="G79" i="6"/>
  <c r="A79" i="6"/>
  <c r="B79" i="5"/>
  <c r="E79" i="5" s="1"/>
  <c r="H79" i="6"/>
  <c r="B55" i="5"/>
  <c r="E55" i="5" s="1"/>
  <c r="D55" i="5"/>
  <c r="J55" i="5" s="1"/>
  <c r="A55" i="5"/>
  <c r="A55" i="6"/>
  <c r="C55" i="6"/>
  <c r="F55" i="5"/>
  <c r="C74" i="5"/>
  <c r="F53" i="6"/>
  <c r="A79" i="5"/>
  <c r="A23" i="5"/>
  <c r="A16" i="6"/>
  <c r="D16" i="5"/>
  <c r="J16" i="5" s="1"/>
  <c r="B16" i="5"/>
  <c r="I16" i="5" s="1"/>
  <c r="H16" i="5"/>
  <c r="G16" i="5"/>
  <c r="H33" i="6"/>
  <c r="D33" i="6"/>
  <c r="J33" i="6" s="1"/>
  <c r="F33" i="5"/>
  <c r="F31" i="6"/>
  <c r="D15" i="6"/>
  <c r="J15" i="6" s="1"/>
  <c r="F31" i="5"/>
  <c r="F33" i="6"/>
  <c r="A33" i="5"/>
  <c r="A9" i="6"/>
  <c r="D9" i="5"/>
  <c r="J9" i="5" s="1"/>
  <c r="D9" i="6"/>
  <c r="J9" i="6" s="1"/>
  <c r="A9" i="5"/>
  <c r="G9" i="6"/>
  <c r="F17" i="6"/>
  <c r="D17" i="6"/>
  <c r="J17" i="6" s="1"/>
  <c r="B17" i="6"/>
  <c r="E17" i="6" s="1"/>
  <c r="D17" i="5"/>
  <c r="J17" i="5" s="1"/>
  <c r="A17" i="6"/>
  <c r="F26" i="6"/>
  <c r="H26" i="5"/>
  <c r="A26" i="6"/>
  <c r="D26" i="6"/>
  <c r="J26" i="6" s="1"/>
  <c r="B26" i="5"/>
  <c r="I26" i="5" s="1"/>
  <c r="A26" i="5"/>
  <c r="B74" i="5"/>
  <c r="I74" i="5" s="1"/>
  <c r="H79" i="5"/>
  <c r="G24" i="6"/>
  <c r="A31" i="5"/>
  <c r="A23" i="6"/>
  <c r="G55" i="5"/>
  <c r="C32" i="5"/>
  <c r="G4" i="6"/>
  <c r="G9" i="5"/>
  <c r="G17" i="6"/>
  <c r="G26" i="5"/>
  <c r="C50" i="5"/>
  <c r="G50" i="6"/>
  <c r="D50" i="5"/>
  <c r="J50" i="5" s="1"/>
  <c r="A50" i="5"/>
  <c r="B50" i="5"/>
  <c r="F50" i="5"/>
  <c r="F50" i="6"/>
  <c r="D50" i="6"/>
  <c r="J50" i="6" s="1"/>
  <c r="H50" i="5"/>
  <c r="C50" i="6"/>
  <c r="G50" i="5"/>
  <c r="H50" i="6"/>
  <c r="A50" i="6"/>
  <c r="B4" i="5"/>
  <c r="I4" i="5" s="1"/>
  <c r="H75" i="6"/>
  <c r="H75" i="5"/>
  <c r="F75" i="6"/>
  <c r="A75" i="5"/>
  <c r="G75" i="6"/>
  <c r="C75" i="6"/>
  <c r="B75" i="5"/>
  <c r="B75" i="6"/>
  <c r="G75" i="5"/>
  <c r="C75" i="5"/>
  <c r="D75" i="5"/>
  <c r="J75" i="5" s="1"/>
  <c r="F75" i="5"/>
  <c r="A75" i="6"/>
  <c r="D75" i="6"/>
  <c r="J75" i="6" s="1"/>
  <c r="B4" i="6"/>
  <c r="L4" i="6" s="1"/>
  <c r="A14" i="5"/>
  <c r="F14" i="5"/>
  <c r="G14" i="6"/>
  <c r="H14" i="6"/>
  <c r="D14" i="6"/>
  <c r="J14" i="6" s="1"/>
  <c r="A14" i="6"/>
  <c r="B31" i="6"/>
  <c r="E31" i="6" s="1"/>
  <c r="H31" i="5"/>
  <c r="H31" i="6"/>
  <c r="G31" i="5"/>
  <c r="B31" i="5"/>
  <c r="I31" i="5" s="1"/>
  <c r="A31" i="6"/>
  <c r="A35" i="6"/>
  <c r="A35" i="5"/>
  <c r="G35" i="5"/>
  <c r="F35" i="5"/>
  <c r="H35" i="6"/>
  <c r="G35" i="6"/>
  <c r="C35" i="6"/>
  <c r="D35" i="6"/>
  <c r="J35" i="6" s="1"/>
  <c r="B35" i="5"/>
  <c r="E35" i="5" s="1"/>
  <c r="H35" i="5"/>
  <c r="A53" i="6"/>
  <c r="B53" i="5"/>
  <c r="G53" i="5"/>
  <c r="A53" i="5"/>
  <c r="H53" i="6"/>
  <c r="G53" i="6"/>
  <c r="C23" i="6"/>
  <c r="C31" i="6"/>
  <c r="F7" i="5"/>
  <c r="D7" i="6"/>
  <c r="J7" i="6" s="1"/>
  <c r="H7" i="6"/>
  <c r="A7" i="6"/>
  <c r="C7" i="6"/>
  <c r="G7" i="5"/>
  <c r="G15" i="6"/>
  <c r="C15" i="5"/>
  <c r="A15" i="6"/>
  <c r="C15" i="6"/>
  <c r="H15" i="5"/>
  <c r="D15" i="5"/>
  <c r="J15" i="5" s="1"/>
  <c r="B15" i="6"/>
  <c r="F32" i="5"/>
  <c r="H32" i="6"/>
  <c r="D32" i="6"/>
  <c r="J32" i="6" s="1"/>
  <c r="H32" i="5"/>
  <c r="D32" i="5"/>
  <c r="J32" i="5" s="1"/>
  <c r="G32" i="6"/>
  <c r="B32" i="6"/>
  <c r="D63" i="6"/>
  <c r="J63" i="6" s="1"/>
  <c r="H63" i="5"/>
  <c r="A63" i="5"/>
  <c r="C63" i="6"/>
  <c r="B63" i="6"/>
  <c r="A63" i="6"/>
  <c r="H63" i="6"/>
  <c r="G63" i="6"/>
  <c r="C63" i="5"/>
  <c r="F63" i="6"/>
  <c r="B63" i="5"/>
  <c r="G63" i="5"/>
  <c r="F63" i="5"/>
  <c r="D63" i="5"/>
  <c r="J63" i="5" s="1"/>
  <c r="H55" i="5"/>
  <c r="D4" i="5"/>
  <c r="J4" i="5" s="1"/>
  <c r="C31" i="5"/>
  <c r="B14" i="6"/>
  <c r="C24" i="5"/>
  <c r="A8" i="6"/>
  <c r="B8" i="5"/>
  <c r="I8" i="5" s="1"/>
  <c r="G8" i="6"/>
  <c r="H25" i="5"/>
  <c r="A25" i="6"/>
  <c r="C25" i="6"/>
  <c r="B25" i="5"/>
  <c r="I25" i="5" s="1"/>
  <c r="D25" i="6"/>
  <c r="J25" i="6" s="1"/>
  <c r="F25" i="6"/>
  <c r="C74" i="6"/>
  <c r="C53" i="5"/>
  <c r="C79" i="6"/>
  <c r="A16" i="5"/>
  <c r="D35" i="5"/>
  <c r="J35" i="5" s="1"/>
  <c r="G23" i="6"/>
  <c r="G55" i="6"/>
  <c r="D4" i="6"/>
  <c r="J4" i="6" s="1"/>
  <c r="H7" i="5"/>
  <c r="C14" i="6"/>
  <c r="D24" i="6"/>
  <c r="J24" i="6" s="1"/>
  <c r="B5" i="5"/>
  <c r="E5" i="5" s="1"/>
  <c r="D5" i="5"/>
  <c r="J5" i="5" s="1"/>
  <c r="H5" i="5"/>
  <c r="B5" i="6"/>
  <c r="I5" i="6" s="1"/>
  <c r="F5" i="6"/>
  <c r="A5" i="6"/>
  <c r="D5" i="6"/>
  <c r="J5" i="6" s="1"/>
  <c r="B50" i="6"/>
  <c r="L50" i="6" s="1"/>
  <c r="A78" i="6"/>
  <c r="C8" i="6"/>
  <c r="A74" i="6"/>
  <c r="H53" i="5"/>
  <c r="B79" i="6"/>
  <c r="I79" i="6" s="1"/>
  <c r="G24" i="5"/>
  <c r="A32" i="6"/>
  <c r="B35" i="6"/>
  <c r="L35" i="6" s="1"/>
  <c r="D23" i="5"/>
  <c r="J23" i="5" s="1"/>
  <c r="H55" i="6"/>
  <c r="C32" i="6"/>
  <c r="H4" i="6"/>
  <c r="F9" i="5"/>
  <c r="H15" i="6"/>
  <c r="D25" i="5"/>
  <c r="J25" i="5" s="1"/>
  <c r="F17" i="5"/>
  <c r="H26" i="6"/>
  <c r="G31" i="6"/>
  <c r="B33" i="5"/>
  <c r="I33" i="5" s="1"/>
  <c r="D8" i="5"/>
  <c r="J8" i="5" s="1"/>
  <c r="F15" i="5"/>
  <c r="C5" i="5"/>
  <c r="A18" i="6"/>
  <c r="G18" i="6"/>
  <c r="B18" i="6"/>
  <c r="L18" i="6" s="1"/>
  <c r="D18" i="5"/>
  <c r="J18" i="5" s="1"/>
  <c r="G18" i="5"/>
  <c r="C18" i="5"/>
  <c r="F18" i="6"/>
  <c r="C42" i="6"/>
  <c r="B42" i="5"/>
  <c r="B42" i="6"/>
  <c r="C42" i="5"/>
  <c r="D42" i="5"/>
  <c r="J42" i="5" s="1"/>
  <c r="G42" i="6"/>
  <c r="F42" i="5"/>
  <c r="A42" i="6"/>
  <c r="H42" i="6"/>
  <c r="G42" i="5"/>
  <c r="A42" i="5"/>
  <c r="F42" i="6"/>
  <c r="D42" i="6"/>
  <c r="J42" i="6" s="1"/>
  <c r="H42" i="5"/>
  <c r="F27" i="5"/>
  <c r="F19" i="6"/>
  <c r="B60" i="6"/>
  <c r="B60" i="5"/>
  <c r="D60" i="5"/>
  <c r="J60" i="5" s="1"/>
  <c r="F60" i="5"/>
  <c r="G60" i="5"/>
  <c r="H60" i="5"/>
  <c r="C60" i="6"/>
  <c r="C60" i="5"/>
  <c r="A60" i="6"/>
  <c r="A60" i="5"/>
  <c r="B68" i="6"/>
  <c r="A68" i="5"/>
  <c r="B68" i="5"/>
  <c r="C68" i="6"/>
  <c r="F68" i="5"/>
  <c r="A68" i="6"/>
  <c r="H68" i="5"/>
  <c r="G68" i="6"/>
  <c r="F68" i="6"/>
  <c r="D68" i="6"/>
  <c r="J68" i="6" s="1"/>
  <c r="C68" i="5"/>
  <c r="D68" i="5"/>
  <c r="J68" i="5" s="1"/>
  <c r="H68" i="6"/>
  <c r="G68" i="5"/>
  <c r="C43" i="6"/>
  <c r="A43" i="5"/>
  <c r="G43" i="6"/>
  <c r="B43" i="5"/>
  <c r="A43" i="6"/>
  <c r="H43" i="5"/>
  <c r="F43" i="6"/>
  <c r="G43" i="5"/>
  <c r="D43" i="6"/>
  <c r="J43" i="6" s="1"/>
  <c r="C43" i="5"/>
  <c r="D43" i="5"/>
  <c r="J43" i="5" s="1"/>
  <c r="B43" i="6"/>
  <c r="H43" i="6"/>
  <c r="F43" i="5"/>
  <c r="G59" i="6"/>
  <c r="A59" i="6"/>
  <c r="F59" i="5"/>
  <c r="B59" i="6"/>
  <c r="C59" i="5"/>
  <c r="D59" i="5"/>
  <c r="J59" i="5" s="1"/>
  <c r="F59" i="6"/>
  <c r="G59" i="5"/>
  <c r="D59" i="6"/>
  <c r="J59" i="6" s="1"/>
  <c r="H59" i="5"/>
  <c r="A59" i="5"/>
  <c r="C59" i="6"/>
  <c r="B59" i="5"/>
  <c r="H59" i="6"/>
  <c r="H11" i="6"/>
  <c r="F19" i="5"/>
  <c r="D6" i="6"/>
  <c r="J6" i="6" s="1"/>
  <c r="G6" i="6"/>
  <c r="C10" i="6"/>
  <c r="F20" i="5"/>
  <c r="B27" i="6"/>
  <c r="L27" i="6" s="1"/>
  <c r="F28" i="5"/>
  <c r="D28" i="6"/>
  <c r="J28" i="6" s="1"/>
  <c r="A11" i="6"/>
  <c r="G19" i="5"/>
  <c r="C6" i="5"/>
  <c r="G61" i="6"/>
  <c r="B61" i="5"/>
  <c r="F61" i="6"/>
  <c r="C61" i="5"/>
  <c r="B61" i="6"/>
  <c r="F61" i="5"/>
  <c r="A61" i="6"/>
  <c r="G61" i="5"/>
  <c r="H61" i="5"/>
  <c r="D61" i="6"/>
  <c r="J61" i="6" s="1"/>
  <c r="A61" i="5"/>
  <c r="H61" i="6"/>
  <c r="C61" i="6"/>
  <c r="D61" i="5"/>
  <c r="J61" i="5" s="1"/>
  <c r="C70" i="6"/>
  <c r="F70" i="5"/>
  <c r="H70" i="6"/>
  <c r="G70" i="5"/>
  <c r="G70" i="6"/>
  <c r="B70" i="5"/>
  <c r="F70" i="6"/>
  <c r="H70" i="5"/>
  <c r="D70" i="5"/>
  <c r="J70" i="5" s="1"/>
  <c r="D70" i="6"/>
  <c r="J70" i="6" s="1"/>
  <c r="C70" i="5"/>
  <c r="A70" i="5"/>
  <c r="G47" i="6"/>
  <c r="C47" i="5"/>
  <c r="F47" i="6"/>
  <c r="D47" i="5"/>
  <c r="J47" i="5" s="1"/>
  <c r="D47" i="6"/>
  <c r="J47" i="6" s="1"/>
  <c r="B47" i="5"/>
  <c r="H47" i="6"/>
  <c r="A47" i="5"/>
  <c r="B47" i="6"/>
  <c r="C47" i="6"/>
  <c r="A47" i="6"/>
  <c r="F47" i="5"/>
  <c r="G47" i="5"/>
  <c r="H47" i="5"/>
  <c r="A67" i="6"/>
  <c r="A67" i="5"/>
  <c r="H67" i="6"/>
  <c r="H67" i="5"/>
  <c r="G67" i="5"/>
  <c r="D67" i="5"/>
  <c r="J67" i="5" s="1"/>
  <c r="F67" i="5"/>
  <c r="G67" i="6"/>
  <c r="F67" i="6"/>
  <c r="C67" i="6"/>
  <c r="B67" i="6"/>
  <c r="B67" i="5"/>
  <c r="C67" i="5"/>
  <c r="D67" i="6"/>
  <c r="J67" i="6" s="1"/>
  <c r="B58" i="6"/>
  <c r="G58" i="5"/>
  <c r="C58" i="6"/>
  <c r="F58" i="5"/>
  <c r="D58" i="6"/>
  <c r="J58" i="6" s="1"/>
  <c r="D58" i="5"/>
  <c r="J58" i="5" s="1"/>
  <c r="C58" i="5"/>
  <c r="H58" i="5"/>
  <c r="A58" i="5"/>
  <c r="B58" i="5"/>
  <c r="A19" i="6"/>
  <c r="A6" i="5"/>
  <c r="F6" i="5"/>
  <c r="C10" i="5"/>
  <c r="C6" i="6"/>
  <c r="D60" i="6"/>
  <c r="J60" i="6" s="1"/>
  <c r="H60" i="6"/>
  <c r="D19" i="6"/>
  <c r="J19" i="6" s="1"/>
  <c r="B19" i="6"/>
  <c r="E19" i="6" s="1"/>
  <c r="B11" i="5"/>
  <c r="I11" i="5" s="1"/>
  <c r="H10" i="5"/>
  <c r="B10" i="5"/>
  <c r="I10" i="5" s="1"/>
  <c r="A28" i="6"/>
  <c r="C49" i="6"/>
  <c r="H49" i="5"/>
  <c r="A49" i="6"/>
  <c r="C49" i="5"/>
  <c r="A49" i="5"/>
  <c r="B49" i="5"/>
  <c r="F49" i="6"/>
  <c r="B49" i="6"/>
  <c r="G49" i="5"/>
  <c r="F49" i="5"/>
  <c r="G49" i="6"/>
  <c r="H49" i="6"/>
  <c r="D49" i="6"/>
  <c r="J49" i="6" s="1"/>
  <c r="D49" i="5"/>
  <c r="J49" i="5" s="1"/>
  <c r="D3" i="5"/>
  <c r="J3" i="5" s="1"/>
  <c r="K3" i="5"/>
  <c r="K3" i="6"/>
  <c r="C2" i="5"/>
  <c r="K2" i="6"/>
  <c r="K2" i="5"/>
  <c r="H2" i="6"/>
  <c r="A2" i="6"/>
  <c r="D3" i="6"/>
  <c r="J3" i="6" s="1"/>
  <c r="F3" i="6"/>
  <c r="C2" i="6"/>
  <c r="A3" i="5"/>
  <c r="G2" i="6"/>
  <c r="G3" i="6"/>
  <c r="H3" i="5"/>
  <c r="G3" i="5"/>
  <c r="D2" i="5"/>
  <c r="J2" i="5" s="1"/>
  <c r="B2" i="6"/>
  <c r="L2" i="6" s="1"/>
  <c r="C3" i="6"/>
  <c r="B2" i="5"/>
  <c r="E2" i="5" s="1"/>
  <c r="F2" i="6"/>
  <c r="C3" i="5"/>
  <c r="F2" i="5"/>
  <c r="F3" i="5"/>
  <c r="H3" i="6"/>
  <c r="G2" i="5"/>
  <c r="H2" i="5"/>
  <c r="A3" i="6"/>
  <c r="B3" i="6"/>
  <c r="I3" i="6" s="1"/>
  <c r="A2" i="5"/>
  <c r="B3" i="5"/>
  <c r="E3" i="5" s="1"/>
  <c r="D2" i="6"/>
  <c r="J2" i="6" s="1"/>
  <c r="H76" i="6"/>
  <c r="C76" i="5"/>
  <c r="G76" i="6"/>
  <c r="F76" i="5"/>
  <c r="B76" i="6"/>
  <c r="G76" i="5"/>
  <c r="H76" i="5"/>
  <c r="F76" i="6"/>
  <c r="A76" i="5"/>
  <c r="C76" i="6"/>
  <c r="D76" i="5"/>
  <c r="J76" i="5" s="1"/>
  <c r="A76" i="6"/>
  <c r="D76" i="6"/>
  <c r="J76" i="6" s="1"/>
  <c r="B76" i="5"/>
  <c r="E9" i="5"/>
  <c r="I9" i="5"/>
  <c r="E36" i="6"/>
  <c r="A77" i="5"/>
  <c r="A77" i="6"/>
  <c r="B77" i="5"/>
  <c r="G77" i="6"/>
  <c r="F77" i="5"/>
  <c r="F77" i="6"/>
  <c r="H77" i="6"/>
  <c r="H77" i="5"/>
  <c r="D77" i="6"/>
  <c r="J77" i="6" s="1"/>
  <c r="D77" i="5"/>
  <c r="J77" i="5" s="1"/>
  <c r="C77" i="6"/>
  <c r="G77" i="5"/>
  <c r="B77" i="6"/>
  <c r="C77" i="5"/>
  <c r="D81" i="5"/>
  <c r="J81" i="5" s="1"/>
  <c r="A81" i="6"/>
  <c r="C81" i="6"/>
  <c r="G81" i="5"/>
  <c r="H81" i="6"/>
  <c r="H81" i="5"/>
  <c r="G81" i="6"/>
  <c r="F81" i="6"/>
  <c r="A81" i="5"/>
  <c r="B81" i="5"/>
  <c r="D81" i="6"/>
  <c r="J81" i="6" s="1"/>
  <c r="C81" i="5"/>
  <c r="B81" i="6"/>
  <c r="F81" i="5"/>
  <c r="G44" i="6"/>
  <c r="B44" i="5"/>
  <c r="D44" i="6"/>
  <c r="J44" i="6" s="1"/>
  <c r="C44" i="5"/>
  <c r="D44" i="5"/>
  <c r="J44" i="5" s="1"/>
  <c r="B44" i="6"/>
  <c r="C44" i="6"/>
  <c r="F44" i="5"/>
  <c r="A44" i="6"/>
  <c r="H44" i="5"/>
  <c r="H44" i="6"/>
  <c r="A44" i="5"/>
  <c r="G44" i="5"/>
  <c r="F44" i="6"/>
  <c r="H45" i="6"/>
  <c r="G45" i="5"/>
  <c r="G45" i="6"/>
  <c r="H45" i="5"/>
  <c r="C45" i="6"/>
  <c r="C45" i="5"/>
  <c r="B45" i="6"/>
  <c r="D45" i="5"/>
  <c r="J45" i="5" s="1"/>
  <c r="D45" i="6"/>
  <c r="J45" i="6" s="1"/>
  <c r="B45" i="5"/>
  <c r="F45" i="5"/>
  <c r="F45" i="6"/>
  <c r="A45" i="5"/>
  <c r="A45" i="6"/>
  <c r="H73" i="6"/>
  <c r="F73" i="5"/>
  <c r="D73" i="6"/>
  <c r="J73" i="6" s="1"/>
  <c r="G73" i="5"/>
  <c r="H73" i="5"/>
  <c r="G73" i="6"/>
  <c r="A73" i="5"/>
  <c r="F73" i="6"/>
  <c r="B73" i="5"/>
  <c r="B73" i="6"/>
  <c r="D73" i="5"/>
  <c r="J73" i="5" s="1"/>
  <c r="A73" i="6"/>
  <c r="C73" i="6"/>
  <c r="C73" i="5"/>
  <c r="D64" i="5"/>
  <c r="J64" i="5" s="1"/>
  <c r="A64" i="6"/>
  <c r="H64" i="6"/>
  <c r="F64" i="5"/>
  <c r="F64" i="6"/>
  <c r="G64" i="5"/>
  <c r="D64" i="6"/>
  <c r="J64" i="6" s="1"/>
  <c r="H64" i="5"/>
  <c r="G64" i="6"/>
  <c r="B64" i="5"/>
  <c r="B64" i="6"/>
  <c r="C64" i="5"/>
  <c r="A64" i="5"/>
  <c r="C64" i="6"/>
  <c r="G51" i="6"/>
  <c r="A51" i="6"/>
  <c r="H51" i="5"/>
  <c r="F51" i="6"/>
  <c r="A51" i="5"/>
  <c r="C51" i="6"/>
  <c r="B51" i="5"/>
  <c r="H51" i="6"/>
  <c r="G51" i="5"/>
  <c r="D51" i="6"/>
  <c r="J51" i="6" s="1"/>
  <c r="C51" i="5"/>
  <c r="B51" i="6"/>
  <c r="F51" i="5"/>
  <c r="D51" i="5"/>
  <c r="J51" i="5" s="1"/>
  <c r="B66" i="6"/>
  <c r="G66" i="5"/>
  <c r="A66" i="6"/>
  <c r="H66" i="5"/>
  <c r="H66" i="6"/>
  <c r="B66" i="5"/>
  <c r="G66" i="6"/>
  <c r="C66" i="5"/>
  <c r="F66" i="6"/>
  <c r="D66" i="5"/>
  <c r="J66" i="5" s="1"/>
  <c r="D66" i="6"/>
  <c r="J66" i="6" s="1"/>
  <c r="A66" i="5"/>
  <c r="F66" i="5"/>
  <c r="C66" i="6"/>
  <c r="F56" i="6"/>
  <c r="G56" i="5"/>
  <c r="A56" i="6"/>
  <c r="H56" i="5"/>
  <c r="H56" i="6"/>
  <c r="A56" i="5"/>
  <c r="C56" i="6"/>
  <c r="B56" i="5"/>
  <c r="G56" i="6"/>
  <c r="C56" i="5"/>
  <c r="B56" i="6"/>
  <c r="F56" i="5"/>
  <c r="D56" i="6"/>
  <c r="J56" i="6" s="1"/>
  <c r="D56" i="5"/>
  <c r="J56" i="5" s="1"/>
  <c r="C71" i="6"/>
  <c r="B71" i="5"/>
  <c r="B71" i="6"/>
  <c r="C71" i="5"/>
  <c r="D71" i="5"/>
  <c r="J71" i="5" s="1"/>
  <c r="H71" i="6"/>
  <c r="A71" i="6"/>
  <c r="F71" i="5"/>
  <c r="D71" i="6"/>
  <c r="J71" i="6" s="1"/>
  <c r="F71" i="6"/>
  <c r="A71" i="5"/>
  <c r="H71" i="5"/>
  <c r="G71" i="6"/>
  <c r="G71" i="5"/>
  <c r="D57" i="6"/>
  <c r="J57" i="6" s="1"/>
  <c r="F57" i="5"/>
  <c r="G57" i="5"/>
  <c r="B57" i="6"/>
  <c r="H57" i="5"/>
  <c r="A57" i="5"/>
  <c r="A57" i="6"/>
  <c r="B57" i="5"/>
  <c r="F57" i="6"/>
  <c r="D57" i="5"/>
  <c r="J57" i="5" s="1"/>
  <c r="C57" i="6"/>
  <c r="G57" i="6"/>
  <c r="H57" i="6"/>
  <c r="C57" i="5"/>
  <c r="E39" i="5"/>
  <c r="I39" i="5"/>
  <c r="I32" i="5" l="1"/>
  <c r="L36" i="6"/>
  <c r="I48" i="5"/>
  <c r="E36" i="5"/>
  <c r="I53" i="6"/>
  <c r="E72" i="6"/>
  <c r="E17" i="5"/>
  <c r="I21" i="5"/>
  <c r="I72" i="6"/>
  <c r="I35" i="5"/>
  <c r="L21" i="6"/>
  <c r="I21" i="6"/>
  <c r="I70" i="6"/>
  <c r="L69" i="6"/>
  <c r="E70" i="6"/>
  <c r="I69" i="6"/>
  <c r="E53" i="6"/>
  <c r="AA14" i="1"/>
  <c r="E41" i="5"/>
  <c r="E28" i="5"/>
  <c r="I26" i="6"/>
  <c r="L26" i="6"/>
  <c r="I15" i="5"/>
  <c r="E12" i="6"/>
  <c r="I12" i="6"/>
  <c r="I72" i="5"/>
  <c r="E46" i="5"/>
  <c r="I40" i="5"/>
  <c r="L37" i="6"/>
  <c r="I30" i="6"/>
  <c r="E30" i="6"/>
  <c r="I20" i="5"/>
  <c r="I20" i="6"/>
  <c r="L20" i="6"/>
  <c r="I23" i="5"/>
  <c r="L17" i="6"/>
  <c r="E16" i="5"/>
  <c r="L65" i="6"/>
  <c r="L22" i="6"/>
  <c r="E24" i="5"/>
  <c r="L38" i="6"/>
  <c r="E31" i="5"/>
  <c r="E65" i="6"/>
  <c r="E29" i="5"/>
  <c r="L8" i="6"/>
  <c r="E7" i="5"/>
  <c r="E38" i="6"/>
  <c r="I62" i="5"/>
  <c r="L10" i="6"/>
  <c r="L41" i="6"/>
  <c r="I27" i="5"/>
  <c r="I12" i="5"/>
  <c r="L29" i="6"/>
  <c r="I29" i="6"/>
  <c r="E34" i="5"/>
  <c r="I37" i="5"/>
  <c r="E62" i="6"/>
  <c r="I35" i="6"/>
  <c r="E28" i="6"/>
  <c r="I11" i="6"/>
  <c r="E8" i="6"/>
  <c r="E41" i="6"/>
  <c r="E34" i="6"/>
  <c r="I34" i="6"/>
  <c r="L62" i="6"/>
  <c r="L23" i="6"/>
  <c r="L28" i="6"/>
  <c r="E18" i="6"/>
  <c r="I22" i="5"/>
  <c r="E11" i="6"/>
  <c r="L9" i="6"/>
  <c r="E40" i="6"/>
  <c r="L40" i="6"/>
  <c r="I6" i="5"/>
  <c r="E39" i="6"/>
  <c r="I74" i="6"/>
  <c r="I16" i="6"/>
  <c r="E9" i="6"/>
  <c r="I13" i="5"/>
  <c r="I39" i="6"/>
  <c r="L48" i="6"/>
  <c r="E25" i="6"/>
  <c r="E27" i="6"/>
  <c r="I22" i="6"/>
  <c r="L25" i="6"/>
  <c r="E37" i="6"/>
  <c r="L6" i="6"/>
  <c r="I46" i="6"/>
  <c r="I18" i="5"/>
  <c r="I55" i="5"/>
  <c r="I5" i="5"/>
  <c r="E69" i="5"/>
  <c r="I33" i="6"/>
  <c r="I6" i="6"/>
  <c r="E30" i="5"/>
  <c r="E50" i="6"/>
  <c r="E33" i="6"/>
  <c r="E23" i="6"/>
  <c r="E79" i="6"/>
  <c r="I7" i="6"/>
  <c r="E48" i="6"/>
  <c r="E13" i="6"/>
  <c r="L13" i="6"/>
  <c r="I13" i="6"/>
  <c r="E65" i="5"/>
  <c r="E25" i="5"/>
  <c r="I2" i="5"/>
  <c r="E46" i="6"/>
  <c r="I50" i="6"/>
  <c r="E10" i="6"/>
  <c r="L79" i="6"/>
  <c r="E19" i="5"/>
  <c r="I54" i="5"/>
  <c r="E54" i="5"/>
  <c r="I54" i="6"/>
  <c r="I17" i="6"/>
  <c r="L54" i="6"/>
  <c r="E8" i="5"/>
  <c r="I31" i="6"/>
  <c r="E5" i="6"/>
  <c r="E26" i="5"/>
  <c r="I55" i="6"/>
  <c r="E4" i="5"/>
  <c r="I19" i="6"/>
  <c r="E4" i="6"/>
  <c r="L31" i="6"/>
  <c r="L5" i="6"/>
  <c r="E55" i="6"/>
  <c r="E33" i="5"/>
  <c r="L7" i="6"/>
  <c r="E74" i="5"/>
  <c r="I79" i="5"/>
  <c r="E74" i="6"/>
  <c r="E16" i="6"/>
  <c r="E38" i="5"/>
  <c r="I38" i="5"/>
  <c r="E49" i="5"/>
  <c r="I49" i="5"/>
  <c r="L61" i="6"/>
  <c r="E61" i="6"/>
  <c r="I61" i="6"/>
  <c r="E68" i="5"/>
  <c r="I68" i="5"/>
  <c r="E67" i="5"/>
  <c r="I67" i="5"/>
  <c r="E43" i="5"/>
  <c r="I43" i="5"/>
  <c r="E14" i="6"/>
  <c r="L14" i="6"/>
  <c r="I14" i="6"/>
  <c r="L67" i="6"/>
  <c r="I67" i="6"/>
  <c r="E67" i="6"/>
  <c r="E47" i="6"/>
  <c r="I47" i="6"/>
  <c r="L47" i="6"/>
  <c r="I78" i="6"/>
  <c r="E78" i="6"/>
  <c r="L78" i="6"/>
  <c r="L59" i="6"/>
  <c r="E59" i="6"/>
  <c r="I59" i="6"/>
  <c r="L15" i="6"/>
  <c r="E15" i="6"/>
  <c r="I80" i="5"/>
  <c r="E80" i="5"/>
  <c r="E24" i="6"/>
  <c r="I32" i="6"/>
  <c r="L32" i="6"/>
  <c r="E32" i="6"/>
  <c r="I53" i="5"/>
  <c r="E53" i="5"/>
  <c r="E75" i="5"/>
  <c r="I75" i="5"/>
  <c r="E50" i="5"/>
  <c r="I50" i="5"/>
  <c r="I24" i="6"/>
  <c r="I52" i="5"/>
  <c r="E52" i="5"/>
  <c r="L19" i="6"/>
  <c r="E70" i="5"/>
  <c r="I70" i="5"/>
  <c r="L43" i="6"/>
  <c r="E43" i="6"/>
  <c r="I43" i="6"/>
  <c r="E63" i="5"/>
  <c r="I63" i="5"/>
  <c r="E59" i="5"/>
  <c r="I59" i="5"/>
  <c r="L68" i="6"/>
  <c r="I68" i="6"/>
  <c r="E68" i="6"/>
  <c r="L42" i="6"/>
  <c r="I42" i="6"/>
  <c r="E42" i="6"/>
  <c r="I27" i="6"/>
  <c r="I61" i="5"/>
  <c r="E61" i="5"/>
  <c r="E60" i="5"/>
  <c r="I60" i="5"/>
  <c r="I42" i="5"/>
  <c r="E42" i="5"/>
  <c r="L75" i="6"/>
  <c r="I75" i="6"/>
  <c r="E75" i="6"/>
  <c r="I15" i="6"/>
  <c r="L60" i="6"/>
  <c r="I60" i="6"/>
  <c r="E60" i="6"/>
  <c r="I4" i="6"/>
  <c r="E11" i="5"/>
  <c r="E58" i="5"/>
  <c r="I58" i="5"/>
  <c r="E47" i="5"/>
  <c r="I47" i="5"/>
  <c r="E35" i="6"/>
  <c r="I18" i="6"/>
  <c r="E10" i="5"/>
  <c r="L49" i="6"/>
  <c r="I49" i="6"/>
  <c r="E49" i="6"/>
  <c r="L58" i="6"/>
  <c r="E58" i="6"/>
  <c r="I58" i="6"/>
  <c r="E80" i="6"/>
  <c r="L80" i="6"/>
  <c r="I80" i="6"/>
  <c r="I63" i="6"/>
  <c r="E63" i="6"/>
  <c r="L63" i="6"/>
  <c r="I14" i="5"/>
  <c r="E14" i="5"/>
  <c r="E78" i="5"/>
  <c r="I78" i="5"/>
  <c r="I52" i="6"/>
  <c r="E52" i="6"/>
  <c r="L52" i="6"/>
  <c r="I3" i="5"/>
  <c r="E3" i="6"/>
  <c r="L3" i="6"/>
  <c r="I2" i="6"/>
  <c r="E2" i="6"/>
  <c r="L76" i="6"/>
  <c r="I76" i="6"/>
  <c r="E76" i="6"/>
  <c r="I56" i="5"/>
  <c r="E56" i="5"/>
  <c r="E66" i="5"/>
  <c r="I66" i="5"/>
  <c r="I73" i="6"/>
  <c r="E73" i="6"/>
  <c r="L73" i="6"/>
  <c r="I81" i="6"/>
  <c r="E81" i="6"/>
  <c r="L81" i="6"/>
  <c r="L77" i="6"/>
  <c r="I77" i="6"/>
  <c r="E77" i="6"/>
  <c r="L71" i="6"/>
  <c r="I71" i="6"/>
  <c r="E71" i="6"/>
  <c r="I51" i="5"/>
  <c r="E51" i="5"/>
  <c r="E73" i="5"/>
  <c r="I73" i="5"/>
  <c r="L44" i="6"/>
  <c r="I44" i="6"/>
  <c r="E44" i="6"/>
  <c r="I45" i="5"/>
  <c r="E45" i="5"/>
  <c r="I77" i="5"/>
  <c r="E77" i="5"/>
  <c r="I71" i="5"/>
  <c r="E71" i="5"/>
  <c r="L64" i="6"/>
  <c r="E64" i="6"/>
  <c r="I64" i="6"/>
  <c r="I81" i="5"/>
  <c r="E81" i="5"/>
  <c r="L57" i="6"/>
  <c r="I57" i="6"/>
  <c r="E57" i="6"/>
  <c r="E51" i="6"/>
  <c r="I51" i="6"/>
  <c r="L51" i="6"/>
  <c r="E64" i="5"/>
  <c r="I64" i="5"/>
  <c r="E56" i="6"/>
  <c r="I56" i="6"/>
  <c r="L56" i="6"/>
  <c r="L66" i="6"/>
  <c r="I66" i="6"/>
  <c r="E66" i="6"/>
  <c r="L45" i="6"/>
  <c r="E45" i="6"/>
  <c r="I45" i="6"/>
  <c r="E44" i="5"/>
  <c r="I44" i="5"/>
  <c r="E57" i="5"/>
  <c r="I57" i="5"/>
  <c r="E76" i="5"/>
  <c r="I7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tc={6A694F74-9240-4A8D-B4FB-FA496AD02C23}</author>
  </authors>
  <commentList>
    <comment ref="H14" authorId="0" shapeId="0" xr:uid="{6A694F74-9240-4A8D-B4FB-FA496AD02C23}">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also note that all players, parents and coaches are required to have an ESID number, which can be requested HERE via the European Squash Federation database website. For this purpose, please register as a player. 
The background is safeguarding for all children at the tournament — everyone present in an official capacity (coach or parent) must be registered.</t>
      </text>
    </comment>
  </commentList>
</comments>
</file>

<file path=xl/sharedStrings.xml><?xml version="1.0" encoding="utf-8"?>
<sst xmlns="http://schemas.openxmlformats.org/spreadsheetml/2006/main" count="744" uniqueCount="246">
  <si>
    <t>NATIONAL ASSOCIATION // GROUP NAME</t>
  </si>
  <si>
    <t>NATIONAL ASSOCIATION CONTACT</t>
  </si>
  <si>
    <t>Surname</t>
  </si>
  <si>
    <t>Firstname</t>
  </si>
  <si>
    <t>E-mail</t>
  </si>
  <si>
    <t>Mobile phone</t>
  </si>
  <si>
    <t>Entry Details</t>
  </si>
  <si>
    <t>Select a Package</t>
  </si>
  <si>
    <t>Arival</t>
  </si>
  <si>
    <t>Departure</t>
  </si>
  <si>
    <t>Memo</t>
  </si>
  <si>
    <t>TOTAL FEE</t>
  </si>
  <si>
    <t>Lastname</t>
  </si>
  <si>
    <t>Gender
M / F</t>
  </si>
  <si>
    <r>
      <t xml:space="preserve">DOB
</t>
    </r>
    <r>
      <rPr>
        <b/>
        <sz val="12"/>
        <color rgb="FF000000"/>
        <rFont val="Calibri"/>
        <family val="2"/>
      </rPr>
      <t>(05.07.2022)
dd.mm.yyyy</t>
    </r>
  </si>
  <si>
    <t>ESID</t>
  </si>
  <si>
    <t>Event/ 
coach</t>
  </si>
  <si>
    <t>Country</t>
  </si>
  <si>
    <t>National Ranking</t>
  </si>
  <si>
    <t>T-shirt size</t>
  </si>
  <si>
    <r>
      <t>Date</t>
    </r>
    <r>
      <rPr>
        <b/>
        <sz val="12"/>
        <color rgb="FF000000"/>
        <rFont val="Calibri"/>
        <family val="2"/>
      </rPr>
      <t xml:space="preserve">
(dd.mm)</t>
    </r>
  </si>
  <si>
    <t>Time (13:30)</t>
  </si>
  <si>
    <t>Time (17:30)</t>
  </si>
  <si>
    <t xml:space="preserve">
(special notice)</t>
  </si>
  <si>
    <t>singleroom</t>
  </si>
  <si>
    <t>doubleroom</t>
  </si>
  <si>
    <t>bu13</t>
  </si>
  <si>
    <t>bu15</t>
  </si>
  <si>
    <t>bu17</t>
  </si>
  <si>
    <t>bu19</t>
  </si>
  <si>
    <t>gu13</t>
  </si>
  <si>
    <t>gu15</t>
  </si>
  <si>
    <t>gu17</t>
  </si>
  <si>
    <t>gu19</t>
  </si>
  <si>
    <t>Hotel</t>
  </si>
  <si>
    <t>Meal</t>
  </si>
  <si>
    <t>M</t>
  </si>
  <si>
    <t>BU17</t>
  </si>
  <si>
    <t>Coach/Parent</t>
  </si>
  <si>
    <t>F</t>
  </si>
  <si>
    <t>BU13</t>
  </si>
  <si>
    <t>XS</t>
  </si>
  <si>
    <t>BU15</t>
  </si>
  <si>
    <t>S</t>
  </si>
  <si>
    <t>GU15</t>
  </si>
  <si>
    <t>BU19</t>
  </si>
  <si>
    <t>L</t>
  </si>
  <si>
    <t>GU13</t>
  </si>
  <si>
    <t>XL</t>
  </si>
  <si>
    <t>Choose a package</t>
  </si>
  <si>
    <t>XXL</t>
  </si>
  <si>
    <t>GU17</t>
  </si>
  <si>
    <t>GU19</t>
  </si>
  <si>
    <t>Package / Category</t>
  </si>
  <si>
    <t>Nights</t>
  </si>
  <si>
    <t>Room</t>
  </si>
  <si>
    <t>6 Meals included</t>
  </si>
  <si>
    <t>Transport         (Hotel-Club)</t>
  </si>
  <si>
    <t>Entry-Fee</t>
  </si>
  <si>
    <t>A - Player doubleroom, 3 nights, 6 meals, transport, entry-fee</t>
  </si>
  <si>
    <t>A</t>
  </si>
  <si>
    <t>Player</t>
  </si>
  <si>
    <t>double room</t>
  </si>
  <si>
    <r>
      <rPr>
        <b/>
        <u/>
        <sz val="10"/>
        <color indexed="55"/>
        <rFont val="AmpleSoft Pro Medium"/>
      </rPr>
      <t>Lunch:</t>
    </r>
    <r>
      <rPr>
        <sz val="10"/>
        <color indexed="55"/>
        <rFont val="AmpleSoft Pro Medium"/>
      </rPr>
      <t xml:space="preserve">
FRI / SA / SU
</t>
    </r>
    <r>
      <rPr>
        <b/>
        <u/>
        <sz val="10"/>
        <color indexed="55"/>
        <rFont val="AmpleSoft Pro Medium"/>
      </rPr>
      <t>Diner:</t>
    </r>
    <r>
      <rPr>
        <sz val="10"/>
        <color indexed="55"/>
        <rFont val="AmpleSoft Pro Medium"/>
      </rPr>
      <t xml:space="preserve">
THU / FRI / SA</t>
    </r>
  </si>
  <si>
    <t>included</t>
  </si>
  <si>
    <t>double room request</t>
  </si>
  <si>
    <t>B</t>
  </si>
  <si>
    <t>C</t>
  </si>
  <si>
    <t>D</t>
  </si>
  <si>
    <t>E</t>
  </si>
  <si>
    <t>single room</t>
  </si>
  <si>
    <t>G</t>
  </si>
  <si>
    <t>H</t>
  </si>
  <si>
    <t>I</t>
  </si>
  <si>
    <t>-</t>
  </si>
  <si>
    <t>J</t>
  </si>
  <si>
    <t>K</t>
  </si>
  <si>
    <t>N</t>
  </si>
  <si>
    <t>O</t>
  </si>
  <si>
    <t>P</t>
  </si>
  <si>
    <t>Q - Player Entry-Fee only</t>
  </si>
  <si>
    <t>Q</t>
  </si>
  <si>
    <t>not 
included</t>
  </si>
  <si>
    <t>entry   only</t>
  </si>
  <si>
    <t>R - Entry Fee &amp; Meal Package</t>
  </si>
  <si>
    <t>R</t>
  </si>
  <si>
    <t>Additional Information</t>
  </si>
  <si>
    <r>
      <t xml:space="preserve">1 extra night double room
</t>
    </r>
    <r>
      <rPr>
        <sz val="11"/>
        <color indexed="55"/>
        <rFont val="AmpleSoft Pro Medium"/>
      </rPr>
      <t>(per person, per night)</t>
    </r>
  </si>
  <si>
    <t>not included</t>
  </si>
  <si>
    <t>1 extra night single room</t>
  </si>
  <si>
    <r>
      <t xml:space="preserve">Single Room supplement
</t>
    </r>
    <r>
      <rPr>
        <sz val="11"/>
        <color indexed="55"/>
        <rFont val="AmpleSoft Pro Medium"/>
      </rPr>
      <t>(per night when in doubleroom)</t>
    </r>
  </si>
  <si>
    <t>no extras</t>
  </si>
  <si>
    <t>YES Singleroom</t>
  </si>
  <si>
    <t>=</t>
  </si>
  <si>
    <t>Status</t>
  </si>
  <si>
    <t>Gruppe / TP</t>
  </si>
  <si>
    <t>No.</t>
  </si>
  <si>
    <t>Name</t>
  </si>
  <si>
    <t>Mobile</t>
  </si>
  <si>
    <t>Email</t>
  </si>
  <si>
    <t>DOB</t>
  </si>
  <si>
    <t>Gender</t>
  </si>
  <si>
    <t>Member ID</t>
  </si>
  <si>
    <t>Events</t>
  </si>
  <si>
    <t>Shirt</t>
  </si>
  <si>
    <t>Package</t>
  </si>
  <si>
    <t>Coach</t>
  </si>
  <si>
    <t>Package- 
preis</t>
  </si>
  <si>
    <t>Arrival
Date</t>
  </si>
  <si>
    <t>Arrival
Time</t>
  </si>
  <si>
    <t>Flight No</t>
  </si>
  <si>
    <t>Departure
Date</t>
  </si>
  <si>
    <t>Departure
Time</t>
  </si>
  <si>
    <t>Flight No.</t>
  </si>
  <si>
    <t>Meal+</t>
  </si>
  <si>
    <t>Airport+</t>
  </si>
  <si>
    <t>TOTAL</t>
  </si>
  <si>
    <t>wahr/falsch für den hotel import</t>
  </si>
  <si>
    <t>Entry Fee only</t>
  </si>
  <si>
    <t>Entry Fee &amp; Meal package</t>
  </si>
  <si>
    <t>Meal package only</t>
  </si>
  <si>
    <t>Please click here for the invitation form online</t>
  </si>
  <si>
    <t>Join the WhatsApp information channel!</t>
  </si>
  <si>
    <t>VISA CONFIRMATION LETTER</t>
  </si>
  <si>
    <t>If you need a VISA for Germany,</t>
  </si>
  <si>
    <t>we can provide you with a confirmation letter for the embassy</t>
  </si>
  <si>
    <r>
      <rPr>
        <b/>
        <sz val="18"/>
        <rFont val="AmpleSoft Pro Medium"/>
      </rPr>
      <t>1)</t>
    </r>
    <r>
      <rPr>
        <sz val="18"/>
        <rFont val="AmpleSoft Pro Medium"/>
      </rPr>
      <t xml:space="preserve"> Register for the tournament via the group entry form or the tournament website.</t>
    </r>
  </si>
  <si>
    <r>
      <t xml:space="preserve">    </t>
    </r>
    <r>
      <rPr>
        <sz val="18"/>
        <color indexed="45"/>
        <rFont val="AmpleSoft Pro Medium"/>
      </rPr>
      <t xml:space="preserve"> ATTENTION! If we need to make changes to your confirmation letter due to an error in your</t>
    </r>
  </si>
  <si>
    <t xml:space="preserve">     provided information, a fee of 5 euros will be charged per change.</t>
  </si>
  <si>
    <r>
      <rPr>
        <b/>
        <sz val="18"/>
        <rFont val="AmpleSoft Pro Medium"/>
      </rPr>
      <t>3)</t>
    </r>
    <r>
      <rPr>
        <sz val="18"/>
        <rFont val="AmpleSoft Pro Medium"/>
      </rPr>
      <t xml:space="preserve"> The German Federation office will send you the confirmation letter </t>
    </r>
  </si>
  <si>
    <t xml:space="preserve">     via e-mail in PDF format.</t>
  </si>
  <si>
    <t>SpielerID</t>
  </si>
  <si>
    <t>Vorname</t>
  </si>
  <si>
    <t>Land</t>
  </si>
  <si>
    <t>Handy</t>
  </si>
  <si>
    <t>Geschlecht</t>
  </si>
  <si>
    <t>Geb</t>
  </si>
  <si>
    <t>Konkurrenz</t>
  </si>
  <si>
    <t>Verein</t>
  </si>
  <si>
    <t>Event</t>
  </si>
  <si>
    <t>Club</t>
  </si>
  <si>
    <t>Paid</t>
  </si>
  <si>
    <t>P1</t>
  </si>
  <si>
    <t>L1</t>
  </si>
  <si>
    <t>H1</t>
  </si>
  <si>
    <t>D1</t>
  </si>
  <si>
    <t>Check out</t>
  </si>
  <si>
    <t>Check        in</t>
  </si>
  <si>
    <t>Choose check-in</t>
  </si>
  <si>
    <t>HOTEL</t>
  </si>
  <si>
    <t>nights</t>
  </si>
  <si>
    <t>Player single room, hotel, 6 meals, transport, entry-fee</t>
  </si>
  <si>
    <t>Player double room, hotel, 6 meals, transport, entry-fee</t>
  </si>
  <si>
    <t>Player double room, hotel, 6 meals, transport, entry-fee,3</t>
  </si>
  <si>
    <t>Player double room, hotel, 6 meals, transport, entry-fee,4</t>
  </si>
  <si>
    <t>Player double room, hotel, 6 meals, transport, entry-fee,5</t>
  </si>
  <si>
    <t>Player double room, hotel, 6 meals, transport, entry-fee,6</t>
  </si>
  <si>
    <t>Player double room, hotel, 6 meals, transport, entry-fee,7</t>
  </si>
  <si>
    <t>Player single room, hotel, 6 meals, transport, entry-fee,3</t>
  </si>
  <si>
    <t>Player single room, hotel, 6 meals, transport, entry-fee,4</t>
  </si>
  <si>
    <t>Player single room, hotel, 6 meals, transport, entry-fee,5</t>
  </si>
  <si>
    <t>Player single room, hotel, 6 meals, transport, entry-fee,6</t>
  </si>
  <si>
    <t>Player single room, hotel, 6 meals, transport, entry-fee,7</t>
  </si>
  <si>
    <t>Coach / Parent single room, hotel, 6 meals, transport</t>
  </si>
  <si>
    <t>Coach / Parent double room, hotel, 6 meals, transport,3</t>
  </si>
  <si>
    <t>Coach / Parent double room, hotel, 6 meals, transport,4</t>
  </si>
  <si>
    <t>Coach / Parent double room, hotel, 6 meals, transport,5</t>
  </si>
  <si>
    <t>Coach / Parent double room, hotel, 6 meals, transport,6</t>
  </si>
  <si>
    <t>Coach / Parent double room, hotel, 6 meals, transport,7</t>
  </si>
  <si>
    <t>Coach / Parent single room, hotel, 6 meals, transport,3</t>
  </si>
  <si>
    <t>Coach / Parent single room, hotel, 6 meals, transport,4</t>
  </si>
  <si>
    <t>Coach / Parent single room, hotel, 6 meals, transport,5</t>
  </si>
  <si>
    <t>Coach / Parent single room, hotel, 6 meals, transport,6</t>
  </si>
  <si>
    <t>Coach / Parent single room, hotel, 6 meals, transport,7</t>
  </si>
  <si>
    <t>Coach / Parent double room, hotel, 6 meals, transport</t>
  </si>
  <si>
    <t>Choose check-out</t>
  </si>
  <si>
    <t>B - Player doubleroom, 4 nights, 6 meals, transport, entry-fee</t>
  </si>
  <si>
    <t>C - Player doubleroom, 5 nights, 6 meals, transport, entry-fee</t>
  </si>
  <si>
    <t>D - Player doubleroom, 6 nights, 6 meals, transport, entry-fee</t>
  </si>
  <si>
    <t>E - Player single room, 3 nights, 6 meals, transport, entry-fee</t>
  </si>
  <si>
    <t>F - Player single room, 4 nights, 6 meals, transport, entry-fee</t>
  </si>
  <si>
    <t>G - Player single room, 5 nights, 6 meals, transport, entry-fee</t>
  </si>
  <si>
    <t>H - Player single room, 6 nights, 6 meals, transport, entry-fee</t>
  </si>
  <si>
    <t>I - Coach doubleroom, 3 nights, 6 meals, transport</t>
  </si>
  <si>
    <t>J - Coach doubleroom, 4 nights, 6 meals, transport</t>
  </si>
  <si>
    <t>K - Coach doubleroom, 5 nights, 6 meals, transport</t>
  </si>
  <si>
    <t>L - Coach doubleroom, 6 nights, 6 meals, transport</t>
  </si>
  <si>
    <t>M - Coach single room, 3 nights, 6 meals, transport</t>
  </si>
  <si>
    <t>N - Coach single room, 4 nights, 6 meals, transport</t>
  </si>
  <si>
    <t>O - Coach single room, 5 nights, 6 meals, transport</t>
  </si>
  <si>
    <t>P - Coach single room, 6 nights, 6 meals, transport</t>
  </si>
  <si>
    <t>D1 - Player doubleroom, 7 nights, 6 meals, transport, entry-fee</t>
  </si>
  <si>
    <t>H1 - Player single room, 7 nights, 6 meals, transport, entry-fee</t>
  </si>
  <si>
    <t>L1 - Coach doubleroom, 7 nights, 6 meals, transport</t>
  </si>
  <si>
    <t>P1 - Coach single room, 7 nights, 6 meals, transport</t>
  </si>
  <si>
    <t>Check-in</t>
  </si>
  <si>
    <t>Check-out</t>
  </si>
  <si>
    <t>COACH / RESPONSIBLE PERSON AT THE TOURNAMENT</t>
  </si>
  <si>
    <t>Choose arrival date</t>
  </si>
  <si>
    <t>Choose departure date</t>
  </si>
  <si>
    <t>Airport -</t>
  </si>
  <si>
    <t>arrival</t>
  </si>
  <si>
    <t>Airport</t>
  </si>
  <si>
    <t>departure</t>
  </si>
  <si>
    <r>
      <t xml:space="preserve">Transport         </t>
    </r>
    <r>
      <rPr>
        <b/>
        <sz val="11"/>
        <color rgb="FF000000"/>
        <rFont val="AmpleSoft Pro Medium"/>
      </rPr>
      <t>(Airport-Hotel-Airport)</t>
    </r>
  </si>
  <si>
    <t>All overnight stays are including breakfast</t>
  </si>
  <si>
    <t>D2</t>
  </si>
  <si>
    <t>D3</t>
  </si>
  <si>
    <t>H2</t>
  </si>
  <si>
    <t>H3</t>
  </si>
  <si>
    <t>L2</t>
  </si>
  <si>
    <t>L3</t>
  </si>
  <si>
    <t>P2</t>
  </si>
  <si>
    <t>P3</t>
  </si>
  <si>
    <t>Coach / Parent single room, hotel, 6 meals, transport,8</t>
  </si>
  <si>
    <t>Coach / Parent single room, hotel, 6 meals, transport,9</t>
  </si>
  <si>
    <t>Player double room, hotel, 6 meals, transport, entry-fee,8</t>
  </si>
  <si>
    <t>Player double room, hotel, 6 meals, transport, entry-fee,9</t>
  </si>
  <si>
    <t>Player single room, hotel, 6 meals, transport, entry-fee,8</t>
  </si>
  <si>
    <t>Player single room, hotel, 6 meals, transport, entry-fee,9</t>
  </si>
  <si>
    <t>Coach / Parent double room, hotel, 6 meals, transport,8</t>
  </si>
  <si>
    <t>Coach / Parent double room, hotel, 6 meals, transport,9</t>
  </si>
  <si>
    <t>NO MEALS</t>
  </si>
  <si>
    <t>Packages 2026</t>
  </si>
  <si>
    <t>PassportID</t>
  </si>
  <si>
    <t>Passport
ID</t>
  </si>
  <si>
    <t>TOURNAMENT &amp; PAYMENT INFO</t>
  </si>
  <si>
    <t>D1 - Player doubleroom, 8 nights, 6 meals, transport, entry-fee</t>
  </si>
  <si>
    <t>D1 - Player doubleroom, 9 nights, 6 meals, transport, entry-fee</t>
  </si>
  <si>
    <t>H2 - Player single room, 8 nights, 6 meals, transport, entry-fee</t>
  </si>
  <si>
    <t>H3 - Player single room, 9 nights, 6 meals, transport, entry-fee</t>
  </si>
  <si>
    <t>L3 - Coach doubleroom, 9 nights, 6 meals, transport</t>
  </si>
  <si>
    <t>L2 - Coach doubleroom, 8nights, 6 meals, transport</t>
  </si>
  <si>
    <t>P2 - Coach single room, 8 nights, 6 meals, transport</t>
  </si>
  <si>
    <t>P3 - Coach single room, 9 nights, 6 meals, transport</t>
  </si>
  <si>
    <t>Q - Player Entry-Fee only,</t>
  </si>
  <si>
    <t>R - Entry Fee &amp; Meal Package,</t>
  </si>
  <si>
    <t>S - Meal Package</t>
  </si>
  <si>
    <t>S - Meal Package,</t>
  </si>
  <si>
    <t xml:space="preserve"> </t>
  </si>
  <si>
    <t>Version 1.7</t>
  </si>
  <si>
    <t>By sending this form you confirm, that the national association 
has approved the entry to the European Junior Open 2026</t>
  </si>
  <si>
    <r>
      <t>please send this form (e</t>
    </r>
    <r>
      <rPr>
        <sz val="20"/>
        <color indexed="54"/>
        <rFont val="AmpleSoft Pro Medium"/>
      </rPr>
      <t>xcelform only) to e</t>
    </r>
    <r>
      <rPr>
        <sz val="20"/>
        <color rgb="FF333399"/>
        <rFont val="AmpleSoft Pro Medium"/>
      </rPr>
      <t>jo@dsqv.de</t>
    </r>
  </si>
  <si>
    <t>2) Please send a copy of your passport and all required information to EJO@dsqv.de.</t>
  </si>
  <si>
    <t>7 Meals included</t>
  </si>
  <si>
    <r>
      <rPr>
        <b/>
        <u/>
        <sz val="8"/>
        <color indexed="55"/>
        <rFont val="AmpleSoft Pro Medium"/>
      </rPr>
      <t>Lunch:</t>
    </r>
    <r>
      <rPr>
        <sz val="8"/>
        <color indexed="55"/>
        <rFont val="AmpleSoft Pro Medium"/>
      </rPr>
      <t xml:space="preserve">
THU / FRI / SA / SU
</t>
    </r>
    <r>
      <rPr>
        <b/>
        <u/>
        <sz val="8"/>
        <color indexed="55"/>
        <rFont val="AmpleSoft Pro Medium"/>
      </rPr>
      <t>Diner:</t>
    </r>
    <r>
      <rPr>
        <sz val="8"/>
        <color indexed="55"/>
        <rFont val="AmpleSoft Pro Medium"/>
      </rPr>
      <t xml:space="preserve">
THU / FRI / SA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</si>
</sst>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164" formatCode="d/m/yyyy"/>
    <numFmt numFmtId="165" formatCode="#,##0.00\ &quot;€&quot;"/>
    <numFmt numFmtId="166" formatCode="[$-409]h:mm\ AM/PM;@"/>
    <numFmt numFmtId="167" formatCode="ddd/\ dd/mmm"/>
    <numFmt numFmtId="168" formatCode="ddd/\ dd/\ mmm"/>
  </numFmts>
  <fonts count="86">
    <font>
      <sz val="10"/>
      <name val="Arial CE"/>
      <charset val="238"/>
    </font>
    <font>
      <sz val="12"/>
      <name val="Calibri"/>
      <family val="2"/>
      <charset val="238"/>
    </font>
    <font>
      <sz val="10"/>
      <name val="Arial CE"/>
      <charset val="238"/>
    </font>
    <font>
      <sz val="10"/>
      <name val="Calibri"/>
      <family val="2"/>
      <charset val="238"/>
    </font>
    <font>
      <b/>
      <sz val="12"/>
      <name val="Calibri"/>
      <family val="2"/>
      <charset val="238"/>
    </font>
    <font>
      <b/>
      <sz val="16"/>
      <name val="Calibri"/>
      <family val="2"/>
    </font>
    <font>
      <sz val="8"/>
      <name val="Arial CE"/>
      <charset val="238"/>
    </font>
    <font>
      <b/>
      <sz val="12"/>
      <name val="Calibri"/>
      <family val="2"/>
    </font>
    <font>
      <b/>
      <sz val="10"/>
      <name val="Arial CE"/>
    </font>
    <font>
      <b/>
      <sz val="14"/>
      <name val="Calibri"/>
      <family val="2"/>
    </font>
    <font>
      <b/>
      <sz val="14"/>
      <name val="Calibri"/>
      <family val="2"/>
      <charset val="238"/>
    </font>
    <font>
      <i/>
      <sz val="14"/>
      <name val="Calibri"/>
      <family val="2"/>
    </font>
    <font>
      <sz val="11"/>
      <name val="Calibri"/>
      <family val="2"/>
      <charset val="238"/>
    </font>
    <font>
      <b/>
      <i/>
      <sz val="14"/>
      <name val="Calibri"/>
      <family val="2"/>
    </font>
    <font>
      <sz val="11"/>
      <color indexed="55"/>
      <name val="AmpleSoft Pro Medium"/>
    </font>
    <font>
      <sz val="10"/>
      <color indexed="55"/>
      <name val="AmpleSoft Pro Medium"/>
    </font>
    <font>
      <b/>
      <u/>
      <sz val="10"/>
      <color indexed="55"/>
      <name val="AmpleSoft Pro Medium"/>
    </font>
    <font>
      <i/>
      <sz val="72"/>
      <name val="AmpleSoft Pro Medium"/>
    </font>
    <font>
      <sz val="20"/>
      <name val="AmpleSoft Pro Medium"/>
    </font>
    <font>
      <i/>
      <sz val="24"/>
      <name val="AmpleSoft Pro Medium"/>
    </font>
    <font>
      <sz val="12"/>
      <name val="AmpleSoft Pro Medium"/>
    </font>
    <font>
      <sz val="10"/>
      <name val="AmpleSoft Pro Medium"/>
    </font>
    <font>
      <sz val="14"/>
      <name val="AmpleSoft Pro Medium"/>
    </font>
    <font>
      <i/>
      <sz val="48"/>
      <name val="AmpleSoft Pro Medium"/>
    </font>
    <font>
      <b/>
      <sz val="12"/>
      <name val="AmpleSoft Pro Medium"/>
    </font>
    <font>
      <sz val="18"/>
      <name val="AmpleSoft Pro Medium"/>
    </font>
    <font>
      <b/>
      <sz val="18"/>
      <name val="AmpleSoft Pro Medium"/>
    </font>
    <font>
      <b/>
      <sz val="16"/>
      <name val="AmpleSoft Pro Medium"/>
    </font>
    <font>
      <sz val="16"/>
      <name val="AmpleSoft Pro Medium"/>
    </font>
    <font>
      <sz val="18"/>
      <color indexed="45"/>
      <name val="AmpleSoft Pro Medium"/>
    </font>
    <font>
      <u/>
      <sz val="10"/>
      <color theme="10"/>
      <name val="Arial CE"/>
      <charset val="238"/>
    </font>
    <font>
      <sz val="11"/>
      <color theme="1"/>
      <name val="Calibri"/>
      <family val="2"/>
    </font>
    <font>
      <u/>
      <sz val="11"/>
      <color theme="10"/>
      <name val="Calibri"/>
      <family val="2"/>
    </font>
    <font>
      <sz val="12"/>
      <color rgb="FF000000"/>
      <name val="Calibri"/>
      <family val="2"/>
      <charset val="238"/>
    </font>
    <font>
      <sz val="10"/>
      <color rgb="FF000000"/>
      <name val="Calibri"/>
      <family val="2"/>
      <charset val="238"/>
    </font>
    <font>
      <b/>
      <sz val="12"/>
      <color rgb="FF000000"/>
      <name val="Calibri"/>
      <family val="2"/>
    </font>
    <font>
      <sz val="12"/>
      <color rgb="FF000000"/>
      <name val="Calibri"/>
      <family val="2"/>
    </font>
    <font>
      <sz val="10"/>
      <color theme="0"/>
      <name val="Calibri"/>
      <family val="2"/>
      <charset val="238"/>
    </font>
    <font>
      <sz val="10"/>
      <color theme="1"/>
      <name val="Calibri"/>
      <family val="2"/>
      <charset val="238"/>
    </font>
    <font>
      <sz val="12"/>
      <color theme="0"/>
      <name val="Calibri"/>
      <family val="2"/>
      <charset val="238"/>
    </font>
    <font>
      <b/>
      <sz val="14"/>
      <color rgb="FF000000"/>
      <name val="Calibri"/>
      <family val="2"/>
    </font>
    <font>
      <b/>
      <sz val="16"/>
      <color rgb="FF000000"/>
      <name val="Calibri"/>
      <family val="2"/>
    </font>
    <font>
      <sz val="12"/>
      <name val="Calibri"/>
      <family val="2"/>
      <scheme val="minor"/>
    </font>
    <font>
      <sz val="20"/>
      <color rgb="FF000000"/>
      <name val="Calibri"/>
      <family val="2"/>
      <charset val="238"/>
    </font>
    <font>
      <i/>
      <sz val="14"/>
      <name val="Calibri"/>
      <family val="2"/>
      <scheme val="minor"/>
    </font>
    <font>
      <sz val="11"/>
      <color rgb="FF000000"/>
      <name val="Calibri"/>
      <family val="2"/>
      <charset val="238"/>
    </font>
    <font>
      <sz val="11"/>
      <name val="Calibri"/>
      <family val="2"/>
      <scheme val="minor"/>
    </font>
    <font>
      <sz val="10"/>
      <color rgb="FFFF0000"/>
      <name val="Calibri"/>
      <family val="2"/>
      <charset val="238"/>
    </font>
    <font>
      <sz val="10"/>
      <color rgb="FFFF0000"/>
      <name val="Calibri"/>
      <family val="2"/>
    </font>
    <font>
      <b/>
      <i/>
      <sz val="11"/>
      <color theme="4" tint="-0.249977111117893"/>
      <name val="Calibri"/>
      <family val="2"/>
    </font>
    <font>
      <b/>
      <sz val="16"/>
      <color rgb="FFFF0000"/>
      <name val="Calibri"/>
      <family val="2"/>
    </font>
    <font>
      <sz val="16"/>
      <color rgb="FFFF0000"/>
      <name val="Calibri"/>
      <family val="2"/>
    </font>
    <font>
      <b/>
      <sz val="16"/>
      <color rgb="FF000000"/>
      <name val="AmpleSoft Pro Medium"/>
    </font>
    <font>
      <sz val="16"/>
      <color rgb="FF000000"/>
      <name val="AmpleSoft Pro Medium"/>
    </font>
    <font>
      <sz val="14"/>
      <color rgb="FF000000"/>
      <name val="AmpleSoft Pro Medium"/>
    </font>
    <font>
      <sz val="10"/>
      <color rgb="FF000000"/>
      <name val="AmpleSoft Pro Medium"/>
    </font>
    <font>
      <b/>
      <sz val="14"/>
      <color rgb="FF000000"/>
      <name val="AmpleSoft Pro Medium"/>
    </font>
    <font>
      <b/>
      <sz val="11"/>
      <color theme="4" tint="-0.249977111117893"/>
      <name val="Calibri"/>
      <family val="2"/>
    </font>
    <font>
      <sz val="18"/>
      <color rgb="FF000000"/>
      <name val="AmpleSoft Pro Medium"/>
    </font>
    <font>
      <u/>
      <sz val="10"/>
      <color theme="10"/>
      <name val="Calibri"/>
      <family val="2"/>
      <scheme val="minor"/>
    </font>
    <font>
      <sz val="10"/>
      <color rgb="FFFF0000"/>
      <name val="Arial CE"/>
      <charset val="238"/>
    </font>
    <font>
      <b/>
      <sz val="16"/>
      <color rgb="FFFF0000"/>
      <name val="Calibri"/>
      <family val="2"/>
      <scheme val="minor"/>
    </font>
    <font>
      <b/>
      <sz val="11"/>
      <color theme="0"/>
      <name val="Calibri"/>
      <family val="2"/>
    </font>
    <font>
      <sz val="12"/>
      <color theme="0"/>
      <name val="AmpleSoft Pro Medium"/>
    </font>
    <font>
      <b/>
      <i/>
      <u/>
      <sz val="18"/>
      <color rgb="FF0070C0"/>
      <name val="AmpleSoft Pro Medium"/>
    </font>
    <font>
      <b/>
      <sz val="20"/>
      <color rgb="FF000000"/>
      <name val="Calibri"/>
      <family val="2"/>
    </font>
    <font>
      <u/>
      <sz val="22"/>
      <color theme="10"/>
      <name val="Arial CE"/>
      <charset val="238"/>
    </font>
    <font>
      <sz val="10"/>
      <color indexed="8"/>
      <name val="Arial CE"/>
    </font>
    <font>
      <sz val="18"/>
      <color rgb="FFFF0000"/>
      <name val="AmpleSoft Pro Medium"/>
    </font>
    <font>
      <sz val="48"/>
      <color rgb="FFFF0000"/>
      <name val="Arial CE"/>
      <charset val="238"/>
    </font>
    <font>
      <sz val="16"/>
      <color rgb="FF000000"/>
      <name val="Calibri"/>
      <family val="2"/>
    </font>
    <font>
      <sz val="11"/>
      <color rgb="FF000000"/>
      <name val="AmpleSoft Pro Medium"/>
    </font>
    <font>
      <sz val="10"/>
      <color theme="8" tint="0.59999389629810485"/>
      <name val="Calibri"/>
      <family val="2"/>
      <charset val="238"/>
    </font>
    <font>
      <b/>
      <sz val="11"/>
      <color rgb="FF000000"/>
      <name val="AmpleSoft Pro Medium"/>
    </font>
    <font>
      <b/>
      <sz val="16"/>
      <color rgb="FFFF0000"/>
      <name val="AmpleSoft Pro Medium"/>
    </font>
    <font>
      <b/>
      <i/>
      <sz val="20"/>
      <color theme="4" tint="-0.249977111117893"/>
      <name val="AmpleSoft Pro Medium"/>
    </font>
    <font>
      <sz val="20"/>
      <color theme="4" tint="-0.249977111117893"/>
      <name val="AmpleSoft Pro Medium"/>
    </font>
    <font>
      <sz val="20"/>
      <color indexed="54"/>
      <name val="AmpleSoft Pro Medium"/>
    </font>
    <font>
      <sz val="20"/>
      <color rgb="FF333399"/>
      <name val="AmpleSoft Pro Medium"/>
    </font>
    <font>
      <sz val="12"/>
      <color rgb="FF000000"/>
      <name val="Calibri"/>
      <family val="2"/>
      <scheme val="minor"/>
    </font>
    <font>
      <sz val="36"/>
      <name val="AmpleSoft Pro Medium"/>
    </font>
    <font>
      <b/>
      <sz val="14"/>
      <name val="AmpleSoft Pro Medium"/>
    </font>
    <font>
      <u/>
      <sz val="10"/>
      <color theme="10"/>
      <name val="AmpleSoft Pro Medium"/>
    </font>
    <font>
      <sz val="11"/>
      <name val="AmpleSoft Pro Medium"/>
    </font>
    <font>
      <sz val="8"/>
      <color indexed="55"/>
      <name val="AmpleSoft Pro Medium"/>
    </font>
    <font>
      <b/>
      <u/>
      <sz val="8"/>
      <color indexed="55"/>
      <name val="AmpleSoft Pro Medium"/>
    </font>
  </fonts>
  <fills count="10">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8" tint="0.79998168889431442"/>
        <bgColor rgb="FFDCE6F2"/>
      </patternFill>
    </fill>
    <fill>
      <patternFill patternType="solid">
        <fgColor theme="8" tint="0.79998168889431442"/>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theme="8"/>
        <bgColor theme="8"/>
      </patternFill>
    </fill>
    <fill>
      <patternFill patternType="solid">
        <fgColor theme="8" tint="0.39997558519241921"/>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style="thin">
        <color theme="8" tint="0.39997558519241921"/>
      </top>
      <bottom style="thin">
        <color theme="8" tint="0.39997558519241921"/>
      </bottom>
      <diagonal/>
    </border>
    <border>
      <left style="thin">
        <color theme="8" tint="0.39997558519241921"/>
      </left>
      <right/>
      <top style="thin">
        <color theme="8" tint="0.39997558519241921"/>
      </top>
      <bottom style="thin">
        <color theme="8" tint="0.39997558519241921"/>
      </bottom>
      <diagonal/>
    </border>
  </borders>
  <cellStyleXfs count="10">
    <xf numFmtId="0" fontId="0" fillId="0" borderId="0"/>
    <xf numFmtId="0" fontId="30" fillId="0" borderId="0" applyNumberFormat="0" applyFill="0" applyBorder="0" applyAlignment="0" applyProtection="0"/>
    <xf numFmtId="0" fontId="32" fillId="0" borderId="0" applyNumberFormat="0" applyFill="0" applyBorder="0" applyAlignment="0" applyProtection="0"/>
    <xf numFmtId="0" fontId="31" fillId="0" borderId="0"/>
    <xf numFmtId="0" fontId="31" fillId="0" borderId="0"/>
    <xf numFmtId="44" fontId="2"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2" fillId="0" borderId="0" applyFont="0" applyFill="0" applyBorder="0" applyAlignment="0" applyProtection="0"/>
    <xf numFmtId="0" fontId="67" fillId="0" borderId="0" applyNumberFormat="0" applyFill="0" applyBorder="0" applyProtection="0"/>
  </cellStyleXfs>
  <cellXfs count="438">
    <xf numFmtId="0" fontId="0" fillId="0" borderId="0" xfId="0"/>
    <xf numFmtId="0" fontId="33" fillId="0" borderId="0" xfId="0" applyFont="1" applyAlignment="1" applyProtection="1">
      <alignment horizontal="center" vertical="center"/>
      <protection hidden="1"/>
    </xf>
    <xf numFmtId="0" fontId="34" fillId="0" borderId="0" xfId="0" applyFont="1" applyProtection="1">
      <protection hidden="1"/>
    </xf>
    <xf numFmtId="0" fontId="33" fillId="0" borderId="0" xfId="0" applyFont="1" applyProtection="1">
      <protection hidden="1"/>
    </xf>
    <xf numFmtId="0" fontId="33" fillId="0" borderId="0" xfId="0" applyFont="1" applyAlignment="1" applyProtection="1">
      <alignment vertical="center"/>
      <protection hidden="1"/>
    </xf>
    <xf numFmtId="0" fontId="33" fillId="2" borderId="0" xfId="0" applyFont="1" applyFill="1" applyAlignment="1" applyProtection="1">
      <alignment vertical="center"/>
      <protection hidden="1"/>
    </xf>
    <xf numFmtId="0" fontId="33" fillId="2" borderId="0" xfId="0" applyFont="1" applyFill="1" applyAlignment="1" applyProtection="1">
      <alignment horizontal="center" vertical="center"/>
      <protection hidden="1"/>
    </xf>
    <xf numFmtId="0" fontId="33" fillId="2" borderId="0" xfId="0" applyFont="1" applyFill="1" applyAlignment="1" applyProtection="1">
      <alignment horizontal="left" vertical="center"/>
      <protection hidden="1"/>
    </xf>
    <xf numFmtId="14" fontId="33" fillId="2" borderId="0" xfId="0" applyNumberFormat="1" applyFont="1" applyFill="1" applyAlignment="1" applyProtection="1">
      <alignment horizontal="center" vertical="center"/>
      <protection hidden="1"/>
    </xf>
    <xf numFmtId="164" fontId="33" fillId="2" borderId="0" xfId="0" applyNumberFormat="1" applyFont="1" applyFill="1" applyAlignment="1" applyProtection="1">
      <alignment horizontal="center" vertical="center"/>
      <protection hidden="1"/>
    </xf>
    <xf numFmtId="0" fontId="34" fillId="2" borderId="0" xfId="0" applyFont="1" applyFill="1" applyProtection="1">
      <protection hidden="1"/>
    </xf>
    <xf numFmtId="0" fontId="34" fillId="2" borderId="0" xfId="0" applyFont="1" applyFill="1" applyAlignment="1" applyProtection="1">
      <alignment horizontal="center"/>
      <protection hidden="1"/>
    </xf>
    <xf numFmtId="0" fontId="0" fillId="2" borderId="0" xfId="0" applyFill="1" applyProtection="1">
      <protection hidden="1"/>
    </xf>
    <xf numFmtId="0" fontId="34" fillId="0" borderId="0" xfId="0" applyFont="1" applyAlignment="1" applyProtection="1">
      <alignment horizontal="center"/>
      <protection hidden="1"/>
    </xf>
    <xf numFmtId="164" fontId="34" fillId="0" borderId="0" xfId="0" applyNumberFormat="1" applyFont="1" applyAlignment="1" applyProtection="1">
      <alignment horizontal="center"/>
      <protection hidden="1"/>
    </xf>
    <xf numFmtId="164" fontId="34" fillId="0" borderId="0" xfId="0" applyNumberFormat="1" applyFont="1" applyAlignment="1" applyProtection="1">
      <alignment horizontal="left" indent="1"/>
      <protection hidden="1"/>
    </xf>
    <xf numFmtId="0" fontId="34" fillId="0" borderId="0" xfId="0" applyFont="1" applyAlignment="1" applyProtection="1">
      <alignment horizontal="left" indent="1"/>
      <protection hidden="1"/>
    </xf>
    <xf numFmtId="0" fontId="0" fillId="3" borderId="0" xfId="0" applyFill="1"/>
    <xf numFmtId="14" fontId="0" fillId="3" borderId="0" xfId="0" applyNumberFormat="1" applyFill="1"/>
    <xf numFmtId="0" fontId="33" fillId="2" borderId="0" xfId="0" applyFont="1" applyFill="1" applyProtection="1">
      <protection hidden="1"/>
    </xf>
    <xf numFmtId="0" fontId="35" fillId="2" borderId="0" xfId="0" applyFont="1" applyFill="1" applyAlignment="1" applyProtection="1">
      <alignment vertical="center" textRotation="90"/>
      <protection hidden="1"/>
    </xf>
    <xf numFmtId="0" fontId="35" fillId="2" borderId="0" xfId="0" applyFont="1" applyFill="1" applyAlignment="1" applyProtection="1">
      <alignment vertical="center"/>
      <protection hidden="1"/>
    </xf>
    <xf numFmtId="0" fontId="8" fillId="3" borderId="0" xfId="0" applyFont="1" applyFill="1"/>
    <xf numFmtId="0" fontId="33" fillId="2" borderId="0" xfId="0" applyFont="1" applyFill="1" applyAlignment="1" applyProtection="1">
      <alignment horizontal="left" vertical="center"/>
      <protection locked="0"/>
    </xf>
    <xf numFmtId="14" fontId="33" fillId="2" borderId="0" xfId="0" applyNumberFormat="1" applyFont="1" applyFill="1" applyAlignment="1" applyProtection="1">
      <alignment horizontal="center" vertical="center"/>
      <protection locked="0"/>
    </xf>
    <xf numFmtId="0" fontId="33" fillId="2" borderId="0" xfId="0" applyFont="1" applyFill="1" applyAlignment="1" applyProtection="1">
      <alignment horizontal="center" vertical="center"/>
      <protection locked="0"/>
    </xf>
    <xf numFmtId="164" fontId="33" fillId="2" borderId="0" xfId="0" applyNumberFormat="1" applyFont="1" applyFill="1" applyAlignment="1" applyProtection="1">
      <alignment horizontal="center" vertical="center"/>
      <protection locked="0"/>
    </xf>
    <xf numFmtId="20" fontId="33" fillId="2" borderId="0" xfId="0" applyNumberFormat="1" applyFont="1" applyFill="1" applyAlignment="1" applyProtection="1">
      <alignment horizontal="center" vertical="center"/>
      <protection locked="0"/>
    </xf>
    <xf numFmtId="0" fontId="33" fillId="0" borderId="0" xfId="0" applyFont="1" applyAlignment="1" applyProtection="1">
      <alignment vertical="center" textRotation="90"/>
      <protection hidden="1"/>
    </xf>
    <xf numFmtId="0" fontId="33" fillId="0" borderId="0" xfId="0" applyFont="1" applyAlignment="1" applyProtection="1">
      <alignment horizontal="left" vertical="center"/>
      <protection hidden="1"/>
    </xf>
    <xf numFmtId="14" fontId="33" fillId="0" borderId="0" xfId="0" applyNumberFormat="1" applyFont="1" applyAlignment="1" applyProtection="1">
      <alignment horizontal="center" vertical="center"/>
      <protection hidden="1"/>
    </xf>
    <xf numFmtId="164" fontId="33" fillId="0" borderId="0" xfId="0" applyNumberFormat="1" applyFont="1" applyAlignment="1" applyProtection="1">
      <alignment horizontal="center" vertical="center"/>
      <protection hidden="1"/>
    </xf>
    <xf numFmtId="20" fontId="33" fillId="0" borderId="0" xfId="0" applyNumberFormat="1" applyFont="1" applyAlignment="1" applyProtection="1">
      <alignment horizontal="center" vertical="center"/>
      <protection hidden="1"/>
    </xf>
    <xf numFmtId="0" fontId="7" fillId="0" borderId="0" xfId="0" applyFont="1" applyAlignment="1" applyProtection="1">
      <alignment horizontal="left" vertical="center"/>
      <protection hidden="1"/>
    </xf>
    <xf numFmtId="164" fontId="33" fillId="0" borderId="1" xfId="0" applyNumberFormat="1" applyFont="1" applyBorder="1" applyAlignment="1" applyProtection="1">
      <alignment horizontal="center" vertical="center" wrapText="1"/>
      <protection locked="0"/>
    </xf>
    <xf numFmtId="14" fontId="33" fillId="0" borderId="1" xfId="0" applyNumberFormat="1" applyFont="1" applyBorder="1" applyAlignment="1" applyProtection="1">
      <alignment horizontal="center" vertical="center"/>
      <protection locked="0"/>
    </xf>
    <xf numFmtId="164" fontId="33" fillId="2" borderId="1" xfId="0" applyNumberFormat="1" applyFont="1" applyFill="1" applyBorder="1" applyAlignment="1" applyProtection="1">
      <alignment horizontal="center" vertical="center" wrapText="1"/>
      <protection locked="0"/>
    </xf>
    <xf numFmtId="164" fontId="33" fillId="0" borderId="1" xfId="0" applyNumberFormat="1" applyFont="1" applyBorder="1" applyAlignment="1" applyProtection="1">
      <alignment horizontal="center" vertical="center"/>
      <protection locked="0"/>
    </xf>
    <xf numFmtId="0" fontId="33" fillId="0" borderId="1" xfId="0" applyFont="1" applyBorder="1" applyAlignment="1" applyProtection="1">
      <alignment horizontal="center" vertical="center"/>
      <protection locked="0"/>
    </xf>
    <xf numFmtId="0" fontId="36" fillId="0" borderId="1" xfId="0" applyFont="1" applyBorder="1" applyAlignment="1" applyProtection="1">
      <alignment horizontal="center" vertical="center" wrapText="1"/>
      <protection locked="0"/>
    </xf>
    <xf numFmtId="20" fontId="33" fillId="0" borderId="1" xfId="0" applyNumberFormat="1" applyFont="1" applyBorder="1" applyAlignment="1" applyProtection="1">
      <alignment horizontal="center" vertical="center"/>
      <protection locked="0"/>
    </xf>
    <xf numFmtId="0" fontId="33" fillId="0" borderId="1" xfId="0" applyFont="1" applyBorder="1" applyAlignment="1" applyProtection="1">
      <alignment horizontal="left" vertical="center" wrapText="1"/>
      <protection locked="0"/>
    </xf>
    <xf numFmtId="164" fontId="33" fillId="0" borderId="0" xfId="0" applyNumberFormat="1" applyFont="1" applyAlignment="1" applyProtection="1">
      <alignment horizontal="center" vertical="center"/>
      <protection locked="0"/>
    </xf>
    <xf numFmtId="44" fontId="34" fillId="2" borderId="0" xfId="0" applyNumberFormat="1" applyFont="1" applyFill="1" applyAlignment="1" applyProtection="1">
      <alignment horizontal="center"/>
      <protection hidden="1"/>
    </xf>
    <xf numFmtId="44" fontId="35" fillId="0" borderId="1" xfId="5" applyFont="1" applyFill="1" applyBorder="1" applyAlignment="1" applyProtection="1">
      <alignment horizontal="left" vertical="center"/>
      <protection hidden="1"/>
    </xf>
    <xf numFmtId="0" fontId="37" fillId="2" borderId="0" xfId="0" applyFont="1" applyFill="1" applyProtection="1">
      <protection hidden="1"/>
    </xf>
    <xf numFmtId="0" fontId="37" fillId="2" borderId="0" xfId="0" applyFont="1" applyFill="1" applyAlignment="1" applyProtection="1">
      <alignment horizontal="left" wrapText="1" indent="1"/>
      <protection hidden="1"/>
    </xf>
    <xf numFmtId="0" fontId="37" fillId="2" borderId="0" xfId="0" applyFont="1" applyFill="1" applyAlignment="1" applyProtection="1">
      <alignment horizontal="left" indent="1"/>
      <protection hidden="1"/>
    </xf>
    <xf numFmtId="0" fontId="38" fillId="2" borderId="0" xfId="0" applyFont="1" applyFill="1" applyProtection="1">
      <protection hidden="1"/>
    </xf>
    <xf numFmtId="0" fontId="39" fillId="2" borderId="0" xfId="0" applyFont="1" applyFill="1" applyAlignment="1" applyProtection="1">
      <alignment vertical="center"/>
      <protection hidden="1"/>
    </xf>
    <xf numFmtId="14" fontId="0" fillId="0" borderId="0" xfId="0" applyNumberFormat="1"/>
    <xf numFmtId="0" fontId="33" fillId="2" borderId="0" xfId="0" applyFont="1" applyFill="1" applyAlignment="1" applyProtection="1">
      <alignment horizontal="left" vertical="center" wrapText="1"/>
      <protection locked="0"/>
    </xf>
    <xf numFmtId="0" fontId="40" fillId="4" borderId="1" xfId="0" applyFont="1" applyFill="1" applyBorder="1" applyAlignment="1" applyProtection="1">
      <alignment horizontal="center" vertical="center" wrapText="1"/>
      <protection hidden="1"/>
    </xf>
    <xf numFmtId="44" fontId="41" fillId="4" borderId="1" xfId="0" applyNumberFormat="1" applyFont="1" applyFill="1" applyBorder="1" applyAlignment="1" applyProtection="1">
      <alignment horizontal="center" vertical="center"/>
      <protection hidden="1"/>
    </xf>
    <xf numFmtId="0" fontId="33" fillId="0" borderId="1" xfId="0" applyFont="1" applyBorder="1" applyAlignment="1" applyProtection="1">
      <alignment horizontal="left" vertical="center"/>
      <protection locked="0"/>
    </xf>
    <xf numFmtId="0" fontId="0" fillId="0" borderId="1" xfId="0" applyBorder="1" applyAlignment="1" applyProtection="1">
      <alignment horizontal="center" vertical="center"/>
      <protection locked="0"/>
    </xf>
    <xf numFmtId="20" fontId="33" fillId="2" borderId="0" xfId="0" applyNumberFormat="1" applyFont="1" applyFill="1" applyAlignment="1" applyProtection="1">
      <alignment horizontal="center" vertical="center"/>
      <protection hidden="1"/>
    </xf>
    <xf numFmtId="164" fontId="41" fillId="2" borderId="0" xfId="5" applyNumberFormat="1" applyFont="1" applyFill="1" applyBorder="1" applyAlignment="1" applyProtection="1">
      <alignment vertical="center"/>
      <protection hidden="1"/>
    </xf>
    <xf numFmtId="0" fontId="33" fillId="2" borderId="0" xfId="0" applyFont="1" applyFill="1" applyAlignment="1" applyProtection="1">
      <alignment horizontal="center" vertical="center" wrapText="1"/>
      <protection hidden="1"/>
    </xf>
    <xf numFmtId="0" fontId="33" fillId="0" borderId="0" xfId="0" applyFont="1" applyAlignment="1" applyProtection="1">
      <alignment horizontal="center" vertical="center" wrapText="1"/>
      <protection hidden="1"/>
    </xf>
    <xf numFmtId="0" fontId="34" fillId="0" borderId="0" xfId="0" applyFont="1" applyAlignment="1" applyProtection="1">
      <alignment horizontal="center" wrapText="1"/>
      <protection hidden="1"/>
    </xf>
    <xf numFmtId="164" fontId="42" fillId="5" borderId="0" xfId="0" applyNumberFormat="1" applyFont="1" applyFill="1" applyProtection="1">
      <protection hidden="1"/>
    </xf>
    <xf numFmtId="0" fontId="34" fillId="5" borderId="3" xfId="0" applyFont="1" applyFill="1" applyBorder="1" applyProtection="1">
      <protection hidden="1"/>
    </xf>
    <xf numFmtId="0" fontId="3" fillId="5" borderId="4" xfId="0" applyFont="1" applyFill="1" applyBorder="1" applyAlignment="1" applyProtection="1">
      <alignment horizontal="center" wrapText="1"/>
      <protection hidden="1"/>
    </xf>
    <xf numFmtId="0" fontId="43" fillId="5" borderId="4" xfId="0" applyFont="1" applyFill="1" applyBorder="1" applyAlignment="1" applyProtection="1">
      <alignment horizontal="center" vertical="center"/>
      <protection hidden="1"/>
    </xf>
    <xf numFmtId="0" fontId="34" fillId="5" borderId="4" xfId="0" applyFont="1" applyFill="1" applyBorder="1" applyAlignment="1" applyProtection="1">
      <alignment horizontal="left" indent="1"/>
      <protection hidden="1"/>
    </xf>
    <xf numFmtId="0" fontId="3" fillId="5" borderId="4" xfId="0" applyFont="1" applyFill="1" applyBorder="1" applyAlignment="1" applyProtection="1">
      <alignment horizontal="left" indent="1"/>
      <protection hidden="1"/>
    </xf>
    <xf numFmtId="0" fontId="3" fillId="5" borderId="5" xfId="0" applyFont="1" applyFill="1" applyBorder="1" applyAlignment="1" applyProtection="1">
      <alignment horizontal="left" indent="1"/>
      <protection hidden="1"/>
    </xf>
    <xf numFmtId="0" fontId="34" fillId="5" borderId="2" xfId="0" applyFont="1" applyFill="1" applyBorder="1" applyProtection="1">
      <protection hidden="1"/>
    </xf>
    <xf numFmtId="0" fontId="3" fillId="5" borderId="0" xfId="0" applyFont="1" applyFill="1" applyAlignment="1" applyProtection="1">
      <alignment horizontal="center" wrapText="1"/>
      <protection hidden="1"/>
    </xf>
    <xf numFmtId="0" fontId="34" fillId="5" borderId="0" xfId="0" applyFont="1" applyFill="1" applyAlignment="1" applyProtection="1">
      <alignment horizontal="left" indent="1"/>
      <protection hidden="1"/>
    </xf>
    <xf numFmtId="164" fontId="3" fillId="5" borderId="0" xfId="0" applyNumberFormat="1" applyFont="1" applyFill="1" applyProtection="1">
      <protection hidden="1"/>
    </xf>
    <xf numFmtId="164" fontId="3" fillId="5" borderId="6" xfId="0" applyNumberFormat="1" applyFont="1" applyFill="1" applyBorder="1" applyProtection="1">
      <protection hidden="1"/>
    </xf>
    <xf numFmtId="0" fontId="33" fillId="5" borderId="2" xfId="0" applyFont="1" applyFill="1" applyBorder="1" applyProtection="1">
      <protection hidden="1"/>
    </xf>
    <xf numFmtId="0" fontId="1" fillId="5" borderId="0" xfId="0" applyFont="1" applyFill="1" applyAlignment="1" applyProtection="1">
      <alignment horizontal="center" wrapText="1"/>
      <protection hidden="1"/>
    </xf>
    <xf numFmtId="0" fontId="1" fillId="5" borderId="0" xfId="0" applyFont="1" applyFill="1" applyAlignment="1" applyProtection="1">
      <alignment horizontal="left" indent="1"/>
      <protection hidden="1"/>
    </xf>
    <xf numFmtId="0" fontId="33" fillId="5" borderId="2" xfId="0" applyFont="1" applyFill="1" applyBorder="1" applyAlignment="1" applyProtection="1">
      <alignment vertical="center"/>
      <protection hidden="1"/>
    </xf>
    <xf numFmtId="0" fontId="1" fillId="5" borderId="0" xfId="0" applyFont="1" applyFill="1" applyAlignment="1" applyProtection="1">
      <alignment horizontal="center" vertical="center" wrapText="1"/>
      <protection hidden="1"/>
    </xf>
    <xf numFmtId="0" fontId="33" fillId="5" borderId="0" xfId="0" applyFont="1" applyFill="1" applyAlignment="1" applyProtection="1">
      <alignment vertical="center"/>
      <protection hidden="1"/>
    </xf>
    <xf numFmtId="0" fontId="1" fillId="5" borderId="0" xfId="0" applyFont="1" applyFill="1" applyAlignment="1" applyProtection="1">
      <alignment vertical="center"/>
      <protection hidden="1"/>
    </xf>
    <xf numFmtId="164" fontId="42" fillId="5" borderId="0" xfId="0" applyNumberFormat="1" applyFont="1" applyFill="1" applyAlignment="1" applyProtection="1">
      <alignment vertical="center"/>
      <protection hidden="1"/>
    </xf>
    <xf numFmtId="164" fontId="11" fillId="5" borderId="6" xfId="0" applyNumberFormat="1" applyFont="1" applyFill="1" applyBorder="1" applyAlignment="1" applyProtection="1">
      <alignment horizontal="center" vertical="center"/>
      <protection hidden="1"/>
    </xf>
    <xf numFmtId="0" fontId="33" fillId="5" borderId="0" xfId="0" applyFont="1" applyFill="1" applyProtection="1">
      <protection hidden="1"/>
    </xf>
    <xf numFmtId="164" fontId="44" fillId="5" borderId="0" xfId="0" applyNumberFormat="1" applyFont="1" applyFill="1" applyAlignment="1" applyProtection="1">
      <alignment horizontal="center"/>
      <protection hidden="1"/>
    </xf>
    <xf numFmtId="0" fontId="33" fillId="5" borderId="7" xfId="0" applyFont="1" applyFill="1" applyBorder="1" applyAlignment="1" applyProtection="1">
      <alignment vertical="center"/>
      <protection hidden="1"/>
    </xf>
    <xf numFmtId="0" fontId="1" fillId="5" borderId="8" xfId="0" applyFont="1" applyFill="1" applyBorder="1" applyAlignment="1" applyProtection="1">
      <alignment horizontal="center" vertical="center" wrapText="1"/>
      <protection hidden="1"/>
    </xf>
    <xf numFmtId="0" fontId="1" fillId="5" borderId="8" xfId="0" applyFont="1" applyFill="1" applyBorder="1" applyAlignment="1" applyProtection="1">
      <alignment horizontal="center" vertical="center"/>
      <protection hidden="1"/>
    </xf>
    <xf numFmtId="164" fontId="1" fillId="5" borderId="8" xfId="0" applyNumberFormat="1" applyFont="1" applyFill="1" applyBorder="1" applyAlignment="1" applyProtection="1">
      <alignment horizontal="center" vertical="center"/>
      <protection hidden="1"/>
    </xf>
    <xf numFmtId="164" fontId="1" fillId="5" borderId="8" xfId="0" applyNumberFormat="1" applyFont="1" applyFill="1" applyBorder="1" applyAlignment="1" applyProtection="1">
      <alignment horizontal="left" vertical="center"/>
      <protection hidden="1"/>
    </xf>
    <xf numFmtId="0" fontId="1" fillId="5" borderId="8" xfId="0" applyFont="1" applyFill="1" applyBorder="1" applyAlignment="1" applyProtection="1">
      <alignment horizontal="left" vertical="center"/>
      <protection hidden="1"/>
    </xf>
    <xf numFmtId="164" fontId="3" fillId="5" borderId="8" xfId="0" applyNumberFormat="1" applyFont="1" applyFill="1" applyBorder="1" applyProtection="1">
      <protection hidden="1"/>
    </xf>
    <xf numFmtId="164" fontId="3" fillId="5" borderId="9" xfId="0" applyNumberFormat="1" applyFont="1" applyFill="1" applyBorder="1" applyProtection="1">
      <protection hidden="1"/>
    </xf>
    <xf numFmtId="0" fontId="45" fillId="5" borderId="2" xfId="0" applyFont="1" applyFill="1" applyBorder="1" applyAlignment="1" applyProtection="1">
      <alignment vertical="center"/>
      <protection hidden="1"/>
    </xf>
    <xf numFmtId="0" fontId="12" fillId="5" borderId="0" xfId="0" applyFont="1" applyFill="1" applyAlignment="1" applyProtection="1">
      <alignment horizontal="center" vertical="center" wrapText="1"/>
      <protection hidden="1"/>
    </xf>
    <xf numFmtId="0" fontId="45" fillId="2" borderId="0" xfId="0" applyFont="1" applyFill="1" applyAlignment="1" applyProtection="1">
      <alignment vertical="center"/>
      <protection hidden="1"/>
    </xf>
    <xf numFmtId="0" fontId="45" fillId="0" borderId="0" xfId="0" applyFont="1" applyAlignment="1" applyProtection="1">
      <alignment vertical="center"/>
      <protection hidden="1"/>
    </xf>
    <xf numFmtId="164" fontId="13" fillId="5" borderId="0" xfId="0" applyNumberFormat="1" applyFont="1" applyFill="1" applyAlignment="1" applyProtection="1">
      <alignment horizontal="center" vertical="center"/>
      <protection hidden="1"/>
    </xf>
    <xf numFmtId="0" fontId="5" fillId="2" borderId="0" xfId="0" applyFont="1" applyFill="1" applyAlignment="1" applyProtection="1">
      <alignment horizontal="center" vertical="center"/>
      <protection hidden="1"/>
    </xf>
    <xf numFmtId="0" fontId="3" fillId="2" borderId="0" xfId="0" applyFont="1" applyFill="1" applyProtection="1">
      <protection hidden="1"/>
    </xf>
    <xf numFmtId="44" fontId="3" fillId="2" borderId="0" xfId="0" applyNumberFormat="1" applyFont="1" applyFill="1" applyProtection="1">
      <protection hidden="1"/>
    </xf>
    <xf numFmtId="0" fontId="33" fillId="0" borderId="11" xfId="0" applyFont="1" applyBorder="1" applyAlignment="1" applyProtection="1">
      <alignment horizontal="left" vertical="center" wrapText="1"/>
      <protection locked="0"/>
    </xf>
    <xf numFmtId="0" fontId="8" fillId="3" borderId="0" xfId="0" applyFont="1" applyFill="1" applyAlignment="1">
      <alignment horizontal="left" vertical="center"/>
    </xf>
    <xf numFmtId="0" fontId="0" fillId="3" borderId="0" xfId="0" applyFill="1" applyAlignment="1">
      <alignment horizontal="left" vertical="center"/>
    </xf>
    <xf numFmtId="14" fontId="0" fillId="3" borderId="0" xfId="0" applyNumberFormat="1" applyFill="1" applyAlignment="1">
      <alignment horizontal="left" vertical="center"/>
    </xf>
    <xf numFmtId="0" fontId="0" fillId="0" borderId="0" xfId="0" applyAlignment="1">
      <alignment horizontal="left" vertical="center"/>
    </xf>
    <xf numFmtId="44" fontId="35" fillId="5" borderId="1" xfId="5" applyFont="1" applyFill="1" applyBorder="1" applyAlignment="1" applyProtection="1">
      <alignment horizontal="left" vertical="center"/>
      <protection hidden="1"/>
    </xf>
    <xf numFmtId="0" fontId="47" fillId="2" borderId="0" xfId="0" applyFont="1" applyFill="1" applyProtection="1">
      <protection hidden="1"/>
    </xf>
    <xf numFmtId="0" fontId="48" fillId="2" borderId="0" xfId="0" applyFont="1" applyFill="1" applyAlignment="1" applyProtection="1">
      <alignment horizontal="center" vertical="center" wrapText="1"/>
      <protection hidden="1"/>
    </xf>
    <xf numFmtId="0" fontId="37" fillId="2" borderId="0" xfId="0" applyFont="1" applyFill="1" applyAlignment="1" applyProtection="1">
      <alignment wrapText="1"/>
      <protection hidden="1"/>
    </xf>
    <xf numFmtId="0" fontId="49" fillId="5" borderId="4" xfId="0" applyFont="1" applyFill="1" applyBorder="1" applyAlignment="1" applyProtection="1">
      <alignment horizontal="left" vertical="center" indent="1"/>
      <protection hidden="1"/>
    </xf>
    <xf numFmtId="44" fontId="50" fillId="2" borderId="0" xfId="5" applyFont="1" applyFill="1" applyBorder="1" applyAlignment="1" applyProtection="1">
      <alignment horizontal="center" vertical="center"/>
      <protection hidden="1"/>
    </xf>
    <xf numFmtId="0" fontId="51" fillId="2" borderId="0" xfId="0" applyFont="1" applyFill="1" applyAlignment="1" applyProtection="1">
      <alignment horizontal="center" vertical="center"/>
      <protection hidden="1"/>
    </xf>
    <xf numFmtId="0" fontId="52" fillId="6" borderId="15" xfId="0" applyFont="1" applyFill="1" applyBorder="1" applyAlignment="1" applyProtection="1">
      <alignment horizontal="center" vertical="center"/>
      <protection hidden="1"/>
    </xf>
    <xf numFmtId="164" fontId="52" fillId="6" borderId="15" xfId="0" applyNumberFormat="1" applyFont="1" applyFill="1" applyBorder="1" applyAlignment="1" applyProtection="1">
      <alignment horizontal="center" vertical="center"/>
      <protection hidden="1"/>
    </xf>
    <xf numFmtId="0" fontId="53" fillId="6" borderId="8" xfId="0" applyFont="1" applyFill="1" applyBorder="1" applyAlignment="1" applyProtection="1">
      <alignment horizontal="center" vertical="center"/>
      <protection hidden="1"/>
    </xf>
    <xf numFmtId="0" fontId="53" fillId="6" borderId="8" xfId="0" applyFont="1" applyFill="1" applyBorder="1" applyAlignment="1" applyProtection="1">
      <alignment horizontal="center" vertical="center" wrapText="1"/>
      <protection hidden="1"/>
    </xf>
    <xf numFmtId="164" fontId="54" fillId="6" borderId="8" xfId="0" applyNumberFormat="1" applyFont="1" applyFill="1" applyBorder="1" applyAlignment="1" applyProtection="1">
      <alignment horizontal="center" vertical="center" wrapText="1"/>
      <protection hidden="1"/>
    </xf>
    <xf numFmtId="0" fontId="53" fillId="6" borderId="13" xfId="0" applyFont="1" applyFill="1" applyBorder="1" applyAlignment="1" applyProtection="1">
      <alignment horizontal="center" vertical="center"/>
      <protection hidden="1"/>
    </xf>
    <xf numFmtId="0" fontId="53" fillId="6" borderId="13" xfId="0" applyFont="1" applyFill="1" applyBorder="1" applyAlignment="1" applyProtection="1">
      <alignment horizontal="center" vertical="center" wrapText="1"/>
      <protection hidden="1"/>
    </xf>
    <xf numFmtId="164" fontId="54" fillId="6" borderId="13" xfId="0" applyNumberFormat="1" applyFont="1" applyFill="1" applyBorder="1" applyAlignment="1" applyProtection="1">
      <alignment horizontal="center" vertical="center" wrapText="1"/>
      <protection hidden="1"/>
    </xf>
    <xf numFmtId="0" fontId="53" fillId="6" borderId="4" xfId="0" applyFont="1" applyFill="1" applyBorder="1" applyAlignment="1" applyProtection="1">
      <alignment horizontal="center" vertical="center"/>
      <protection hidden="1"/>
    </xf>
    <xf numFmtId="0" fontId="53" fillId="6" borderId="4" xfId="0" applyFont="1" applyFill="1" applyBorder="1" applyAlignment="1" applyProtection="1">
      <alignment horizontal="center" vertical="center" wrapText="1"/>
      <protection hidden="1"/>
    </xf>
    <xf numFmtId="164" fontId="54" fillId="6" borderId="4" xfId="0" applyNumberFormat="1" applyFont="1" applyFill="1" applyBorder="1" applyAlignment="1" applyProtection="1">
      <alignment horizontal="center" vertical="center" wrapText="1"/>
      <protection hidden="1"/>
    </xf>
    <xf numFmtId="0" fontId="52" fillId="6" borderId="16" xfId="0" applyFont="1" applyFill="1" applyBorder="1" applyAlignment="1" applyProtection="1">
      <alignment horizontal="center" vertical="center" wrapText="1"/>
      <protection hidden="1"/>
    </xf>
    <xf numFmtId="0" fontId="52" fillId="6" borderId="17" xfId="0" applyFont="1" applyFill="1" applyBorder="1" applyAlignment="1" applyProtection="1">
      <alignment horizontal="center" vertical="center" wrapText="1"/>
      <protection hidden="1"/>
    </xf>
    <xf numFmtId="0" fontId="52" fillId="6" borderId="18" xfId="0" applyFont="1" applyFill="1" applyBorder="1" applyAlignment="1" applyProtection="1">
      <alignment horizontal="center" vertical="center" wrapText="1"/>
      <protection hidden="1"/>
    </xf>
    <xf numFmtId="164" fontId="56" fillId="6" borderId="15" xfId="0" applyNumberFormat="1" applyFont="1" applyFill="1" applyBorder="1" applyAlignment="1" applyProtection="1">
      <alignment horizontal="center" vertical="center" wrapText="1"/>
      <protection hidden="1"/>
    </xf>
    <xf numFmtId="0" fontId="10" fillId="6" borderId="0" xfId="0" applyFont="1" applyFill="1" applyProtection="1">
      <protection hidden="1"/>
    </xf>
    <xf numFmtId="0" fontId="4" fillId="6" borderId="0" xfId="0" applyFont="1" applyFill="1" applyAlignment="1" applyProtection="1">
      <alignment horizontal="left"/>
      <protection hidden="1"/>
    </xf>
    <xf numFmtId="164" fontId="1" fillId="6" borderId="0" xfId="0" applyNumberFormat="1" applyFont="1" applyFill="1" applyAlignment="1" applyProtection="1">
      <alignment horizontal="center"/>
      <protection hidden="1"/>
    </xf>
    <xf numFmtId="0" fontId="1" fillId="6" borderId="0" xfId="0" applyFont="1" applyFill="1" applyAlignment="1" applyProtection="1">
      <alignment horizontal="center"/>
      <protection hidden="1"/>
    </xf>
    <xf numFmtId="164" fontId="1" fillId="6" borderId="0" xfId="0" applyNumberFormat="1" applyFont="1" applyFill="1" applyAlignment="1" applyProtection="1">
      <alignment horizontal="left" indent="1"/>
      <protection hidden="1"/>
    </xf>
    <xf numFmtId="0" fontId="1" fillId="6" borderId="0" xfId="0" applyFont="1" applyFill="1" applyAlignment="1" applyProtection="1">
      <alignment horizontal="center" vertical="center"/>
      <protection hidden="1"/>
    </xf>
    <xf numFmtId="164" fontId="1" fillId="6" borderId="0" xfId="0" applyNumberFormat="1" applyFont="1" applyFill="1" applyAlignment="1" applyProtection="1">
      <alignment horizontal="left" vertical="center"/>
      <protection hidden="1"/>
    </xf>
    <xf numFmtId="164" fontId="1" fillId="6" borderId="0" xfId="0" applyNumberFormat="1" applyFont="1" applyFill="1" applyAlignment="1" applyProtection="1">
      <alignment horizontal="center" vertical="center"/>
      <protection hidden="1"/>
    </xf>
    <xf numFmtId="0" fontId="1" fillId="6" borderId="0" xfId="0" applyFont="1" applyFill="1" applyAlignment="1" applyProtection="1">
      <alignment horizontal="left" vertical="center"/>
      <protection hidden="1"/>
    </xf>
    <xf numFmtId="164" fontId="3" fillId="6" borderId="0" xfId="0" applyNumberFormat="1" applyFont="1" applyFill="1" applyProtection="1">
      <protection hidden="1"/>
    </xf>
    <xf numFmtId="164" fontId="1" fillId="6" borderId="0" xfId="0" applyNumberFormat="1" applyFont="1" applyFill="1" applyAlignment="1" applyProtection="1">
      <alignment vertical="center"/>
      <protection hidden="1"/>
    </xf>
    <xf numFmtId="164" fontId="42" fillId="6" borderId="0" xfId="0" applyNumberFormat="1" applyFont="1" applyFill="1" applyAlignment="1" applyProtection="1">
      <alignment vertical="center"/>
      <protection hidden="1"/>
    </xf>
    <xf numFmtId="0" fontId="1" fillId="6" borderId="0" xfId="0" applyFont="1" applyFill="1" applyAlignment="1" applyProtection="1">
      <alignment horizontal="left" indent="1"/>
      <protection hidden="1"/>
    </xf>
    <xf numFmtId="164" fontId="34" fillId="6" borderId="0" xfId="0" applyNumberFormat="1" applyFont="1" applyFill="1" applyAlignment="1" applyProtection="1">
      <alignment horizontal="left" indent="1"/>
      <protection hidden="1"/>
    </xf>
    <xf numFmtId="0" fontId="37" fillId="2" borderId="0" xfId="0" applyFont="1" applyFill="1" applyAlignment="1" applyProtection="1">
      <alignment horizontal="center"/>
      <protection hidden="1"/>
    </xf>
    <xf numFmtId="0" fontId="3" fillId="6" borderId="22" xfId="0" applyFont="1" applyFill="1" applyBorder="1" applyAlignment="1" applyProtection="1">
      <alignment horizontal="center" wrapText="1"/>
      <protection hidden="1"/>
    </xf>
    <xf numFmtId="0" fontId="49" fillId="6" borderId="23" xfId="0" applyFont="1" applyFill="1" applyBorder="1" applyAlignment="1" applyProtection="1">
      <alignment horizontal="left" vertical="center" indent="1"/>
      <protection hidden="1"/>
    </xf>
    <xf numFmtId="0" fontId="34" fillId="6" borderId="23" xfId="0" applyFont="1" applyFill="1" applyBorder="1" applyAlignment="1" applyProtection="1">
      <alignment horizontal="center"/>
      <protection hidden="1"/>
    </xf>
    <xf numFmtId="0" fontId="5" fillId="6" borderId="23" xfId="0" applyFont="1" applyFill="1" applyBorder="1" applyAlignment="1" applyProtection="1">
      <alignment vertical="center"/>
      <protection hidden="1"/>
    </xf>
    <xf numFmtId="164" fontId="34" fillId="6" borderId="23" xfId="0" applyNumberFormat="1" applyFont="1" applyFill="1" applyBorder="1" applyAlignment="1" applyProtection="1">
      <alignment horizontal="left" indent="1"/>
      <protection hidden="1"/>
    </xf>
    <xf numFmtId="0" fontId="43" fillId="6" borderId="24" xfId="0" applyFont="1" applyFill="1" applyBorder="1" applyAlignment="1" applyProtection="1">
      <alignment horizontal="center" vertical="center"/>
      <protection hidden="1"/>
    </xf>
    <xf numFmtId="0" fontId="3" fillId="6" borderId="25" xfId="0" applyFont="1" applyFill="1" applyBorder="1" applyAlignment="1" applyProtection="1">
      <alignment horizontal="center" wrapText="1"/>
      <protection hidden="1"/>
    </xf>
    <xf numFmtId="0" fontId="34" fillId="6" borderId="26" xfId="0" applyFont="1" applyFill="1" applyBorder="1" applyAlignment="1" applyProtection="1">
      <alignment horizontal="left" indent="1"/>
      <protection hidden="1"/>
    </xf>
    <xf numFmtId="0" fontId="1" fillId="6" borderId="25" xfId="0" applyFont="1" applyFill="1" applyBorder="1" applyAlignment="1" applyProtection="1">
      <alignment horizontal="center" wrapText="1"/>
      <protection hidden="1"/>
    </xf>
    <xf numFmtId="0" fontId="1" fillId="6" borderId="26" xfId="0" applyFont="1" applyFill="1" applyBorder="1" applyAlignment="1" applyProtection="1">
      <alignment horizontal="left" indent="1"/>
      <protection hidden="1"/>
    </xf>
    <xf numFmtId="0" fontId="1" fillId="6" borderId="25" xfId="0" applyFont="1" applyFill="1" applyBorder="1" applyAlignment="1" applyProtection="1">
      <alignment horizontal="center" vertical="center" wrapText="1"/>
      <protection hidden="1"/>
    </xf>
    <xf numFmtId="0" fontId="33" fillId="6" borderId="26" xfId="0" applyFont="1" applyFill="1" applyBorder="1" applyAlignment="1" applyProtection="1">
      <alignment vertical="center"/>
      <protection hidden="1"/>
    </xf>
    <xf numFmtId="164" fontId="42" fillId="6" borderId="26" xfId="0" applyNumberFormat="1" applyFont="1" applyFill="1" applyBorder="1" applyAlignment="1" applyProtection="1">
      <alignment vertical="center"/>
      <protection hidden="1"/>
    </xf>
    <xf numFmtId="0" fontId="34" fillId="6" borderId="0" xfId="0" applyFont="1" applyFill="1" applyProtection="1">
      <protection hidden="1"/>
    </xf>
    <xf numFmtId="0" fontId="33" fillId="6" borderId="0" xfId="0" applyFont="1" applyFill="1" applyProtection="1">
      <protection hidden="1"/>
    </xf>
    <xf numFmtId="0" fontId="33" fillId="6" borderId="0" xfId="0" applyFont="1" applyFill="1" applyAlignment="1" applyProtection="1">
      <alignment vertical="center"/>
      <protection hidden="1"/>
    </xf>
    <xf numFmtId="0" fontId="45" fillId="6" borderId="0" xfId="0" applyFont="1" applyFill="1" applyAlignment="1" applyProtection="1">
      <alignment vertical="center"/>
      <protection hidden="1"/>
    </xf>
    <xf numFmtId="0" fontId="0" fillId="6" borderId="0" xfId="0" applyFill="1" applyProtection="1">
      <protection hidden="1"/>
    </xf>
    <xf numFmtId="0" fontId="39" fillId="6" borderId="0" xfId="0" applyFont="1" applyFill="1" applyAlignment="1" applyProtection="1">
      <alignment vertical="center"/>
      <protection hidden="1"/>
    </xf>
    <xf numFmtId="0" fontId="33" fillId="6" borderId="0" xfId="0" applyFont="1" applyFill="1" applyAlignment="1" applyProtection="1">
      <alignment horizontal="center" vertical="center" wrapText="1"/>
      <protection hidden="1"/>
    </xf>
    <xf numFmtId="0" fontId="33" fillId="6" borderId="0" xfId="0" applyFont="1" applyFill="1" applyAlignment="1" applyProtection="1">
      <alignment horizontal="left" vertical="center"/>
      <protection hidden="1"/>
    </xf>
    <xf numFmtId="14" fontId="33" fillId="6" borderId="0" xfId="0" applyNumberFormat="1" applyFont="1" applyFill="1" applyAlignment="1" applyProtection="1">
      <alignment horizontal="center" vertical="center"/>
      <protection hidden="1"/>
    </xf>
    <xf numFmtId="0" fontId="33" fillId="6" borderId="0" xfId="0" applyFont="1" applyFill="1" applyAlignment="1" applyProtection="1">
      <alignment horizontal="center" vertical="center"/>
      <protection hidden="1"/>
    </xf>
    <xf numFmtId="164" fontId="33" fillId="6" borderId="0" xfId="0" applyNumberFormat="1" applyFont="1" applyFill="1" applyAlignment="1" applyProtection="1">
      <alignment horizontal="center" vertical="center"/>
      <protection hidden="1"/>
    </xf>
    <xf numFmtId="0" fontId="37" fillId="6" borderId="0" xfId="0" applyFont="1" applyFill="1" applyProtection="1">
      <protection hidden="1"/>
    </xf>
    <xf numFmtId="0" fontId="37" fillId="6" borderId="0" xfId="0" applyFont="1" applyFill="1" applyAlignment="1" applyProtection="1">
      <alignment horizontal="left" indent="1"/>
      <protection hidden="1"/>
    </xf>
    <xf numFmtId="0" fontId="38" fillId="6" borderId="0" xfId="0" applyFont="1" applyFill="1" applyProtection="1">
      <protection hidden="1"/>
    </xf>
    <xf numFmtId="0" fontId="34" fillId="6" borderId="0" xfId="0" applyFont="1" applyFill="1" applyAlignment="1" applyProtection="1">
      <alignment horizontal="center" wrapText="1"/>
      <protection hidden="1"/>
    </xf>
    <xf numFmtId="0" fontId="34" fillId="6" borderId="0" xfId="0" applyFont="1" applyFill="1" applyAlignment="1" applyProtection="1">
      <alignment horizontal="center"/>
      <protection hidden="1"/>
    </xf>
    <xf numFmtId="164" fontId="34" fillId="6" borderId="0" xfId="0" applyNumberFormat="1" applyFont="1" applyFill="1" applyAlignment="1" applyProtection="1">
      <alignment horizontal="center"/>
      <protection hidden="1"/>
    </xf>
    <xf numFmtId="0" fontId="34" fillId="6" borderId="0" xfId="0" applyFont="1" applyFill="1" applyAlignment="1" applyProtection="1">
      <alignment horizontal="left" indent="1"/>
      <protection hidden="1"/>
    </xf>
    <xf numFmtId="44" fontId="34" fillId="6" borderId="0" xfId="0" applyNumberFormat="1" applyFont="1" applyFill="1" applyAlignment="1" applyProtection="1">
      <alignment horizontal="center"/>
      <protection hidden="1"/>
    </xf>
    <xf numFmtId="44" fontId="20" fillId="6" borderId="15" xfId="5" applyFont="1" applyFill="1" applyBorder="1" applyAlignment="1" applyProtection="1">
      <alignment horizontal="center" vertical="center" wrapText="1"/>
      <protection hidden="1"/>
    </xf>
    <xf numFmtId="164" fontId="22" fillId="6" borderId="15" xfId="0" applyNumberFormat="1" applyFont="1" applyFill="1" applyBorder="1" applyAlignment="1" applyProtection="1">
      <alignment horizontal="center" vertical="center" wrapText="1"/>
      <protection hidden="1"/>
    </xf>
    <xf numFmtId="44" fontId="20" fillId="6" borderId="13" xfId="5" applyFont="1" applyFill="1" applyBorder="1" applyAlignment="1" applyProtection="1">
      <alignment horizontal="center" vertical="center" wrapText="1"/>
      <protection hidden="1"/>
    </xf>
    <xf numFmtId="164" fontId="22" fillId="6" borderId="13" xfId="0" applyNumberFormat="1" applyFont="1" applyFill="1" applyBorder="1" applyAlignment="1" applyProtection="1">
      <alignment horizontal="center" vertical="center" wrapText="1"/>
      <protection hidden="1"/>
    </xf>
    <xf numFmtId="44" fontId="20" fillId="6" borderId="21" xfId="5" applyFont="1" applyFill="1" applyBorder="1" applyAlignment="1" applyProtection="1">
      <alignment horizontal="center" vertical="center" wrapText="1"/>
      <protection hidden="1"/>
    </xf>
    <xf numFmtId="164" fontId="22" fillId="6" borderId="21" xfId="0" applyNumberFormat="1" applyFont="1" applyFill="1" applyBorder="1" applyAlignment="1" applyProtection="1">
      <alignment horizontal="center" vertical="center" wrapText="1"/>
      <protection hidden="1"/>
    </xf>
    <xf numFmtId="0" fontId="57" fillId="5" borderId="4" xfId="0" applyFont="1" applyFill="1" applyBorder="1" applyAlignment="1" applyProtection="1">
      <alignment horizontal="left" vertical="center" indent="1"/>
      <protection hidden="1"/>
    </xf>
    <xf numFmtId="164" fontId="13" fillId="5" borderId="6" xfId="0" applyNumberFormat="1" applyFont="1" applyFill="1" applyBorder="1" applyAlignment="1" applyProtection="1">
      <alignment horizontal="center" vertical="center"/>
      <protection hidden="1"/>
    </xf>
    <xf numFmtId="0" fontId="58" fillId="6" borderId="0" xfId="0" applyFont="1" applyFill="1" applyProtection="1">
      <protection hidden="1"/>
    </xf>
    <xf numFmtId="0" fontId="25" fillId="7" borderId="0" xfId="0" applyFont="1" applyFill="1" applyProtection="1">
      <protection hidden="1"/>
    </xf>
    <xf numFmtId="0" fontId="25" fillId="6" borderId="0" xfId="0" applyFont="1" applyFill="1" applyProtection="1">
      <protection hidden="1"/>
    </xf>
    <xf numFmtId="14" fontId="9" fillId="6" borderId="0" xfId="0" applyNumberFormat="1" applyFont="1" applyFill="1" applyAlignment="1" applyProtection="1">
      <alignment vertical="center"/>
      <protection hidden="1"/>
    </xf>
    <xf numFmtId="14" fontId="30" fillId="6" borderId="0" xfId="1" applyNumberFormat="1" applyFill="1" applyBorder="1" applyAlignment="1" applyProtection="1">
      <alignment vertical="center"/>
      <protection hidden="1"/>
    </xf>
    <xf numFmtId="14" fontId="59" fillId="6" borderId="0" xfId="1" applyNumberFormat="1" applyFont="1" applyFill="1" applyBorder="1" applyAlignment="1" applyProtection="1">
      <alignment vertical="center"/>
      <protection hidden="1"/>
    </xf>
    <xf numFmtId="49" fontId="1" fillId="6" borderId="0" xfId="0" applyNumberFormat="1" applyFont="1" applyFill="1" applyAlignment="1" applyProtection="1">
      <alignment vertical="center"/>
      <protection hidden="1"/>
    </xf>
    <xf numFmtId="0" fontId="7" fillId="6" borderId="26" xfId="0" applyFont="1" applyFill="1" applyBorder="1" applyAlignment="1" applyProtection="1">
      <alignment horizontal="center" vertical="center"/>
      <protection hidden="1"/>
    </xf>
    <xf numFmtId="0" fontId="24" fillId="6" borderId="26" xfId="0" applyFont="1" applyFill="1" applyBorder="1" applyAlignment="1" applyProtection="1">
      <alignment horizontal="center" vertical="center"/>
      <protection hidden="1"/>
    </xf>
    <xf numFmtId="0" fontId="37" fillId="6" borderId="0" xfId="0" applyFont="1" applyFill="1" applyAlignment="1" applyProtection="1">
      <alignment horizontal="center"/>
      <protection hidden="1"/>
    </xf>
    <xf numFmtId="0" fontId="27" fillId="6" borderId="17" xfId="0" applyFont="1" applyFill="1" applyBorder="1" applyAlignment="1" applyProtection="1">
      <alignment horizontal="center" vertical="center" wrapText="1"/>
      <protection hidden="1"/>
    </xf>
    <xf numFmtId="0" fontId="28" fillId="6" borderId="13" xfId="0" applyFont="1" applyFill="1" applyBorder="1" applyAlignment="1" applyProtection="1">
      <alignment horizontal="center" vertical="center" wrapText="1"/>
      <protection hidden="1"/>
    </xf>
    <xf numFmtId="0" fontId="60" fillId="2" borderId="0" xfId="0" applyFont="1" applyFill="1" applyProtection="1">
      <protection hidden="1"/>
    </xf>
    <xf numFmtId="0" fontId="47" fillId="2" borderId="0" xfId="0" applyFont="1" applyFill="1" applyAlignment="1" applyProtection="1">
      <alignment horizontal="left" indent="1"/>
      <protection hidden="1"/>
    </xf>
    <xf numFmtId="0" fontId="61" fillId="2" borderId="0" xfId="0" applyFont="1" applyFill="1" applyAlignment="1" applyProtection="1">
      <alignment vertical="center"/>
      <protection hidden="1"/>
    </xf>
    <xf numFmtId="0" fontId="33" fillId="0" borderId="0" xfId="0" applyFont="1" applyAlignment="1" applyProtection="1">
      <alignment horizontal="left" vertical="center"/>
      <protection locked="0" hidden="1"/>
    </xf>
    <xf numFmtId="14" fontId="33" fillId="0" borderId="0" xfId="0" applyNumberFormat="1" applyFont="1" applyAlignment="1" applyProtection="1">
      <alignment horizontal="center" vertical="center"/>
      <protection locked="0" hidden="1"/>
    </xf>
    <xf numFmtId="0" fontId="33" fillId="0" borderId="0" xfId="0" applyFont="1" applyAlignment="1" applyProtection="1">
      <alignment horizontal="center" vertical="center"/>
      <protection locked="0" hidden="1"/>
    </xf>
    <xf numFmtId="164" fontId="33" fillId="0" borderId="0" xfId="0" applyNumberFormat="1" applyFont="1" applyAlignment="1" applyProtection="1">
      <alignment horizontal="center" vertical="center"/>
      <protection locked="0" hidden="1"/>
    </xf>
    <xf numFmtId="20" fontId="33" fillId="0" borderId="0" xfId="0" applyNumberFormat="1" applyFont="1" applyAlignment="1" applyProtection="1">
      <alignment horizontal="center" vertical="center"/>
      <protection locked="0" hidden="1"/>
    </xf>
    <xf numFmtId="0" fontId="52" fillId="2" borderId="14" xfId="0" applyFont="1" applyFill="1" applyBorder="1" applyAlignment="1" applyProtection="1">
      <alignment horizontal="center" vertical="center" wrapText="1"/>
      <protection hidden="1"/>
    </xf>
    <xf numFmtId="0" fontId="52" fillId="2" borderId="15" xfId="0" applyFont="1" applyFill="1" applyBorder="1" applyAlignment="1" applyProtection="1">
      <alignment horizontal="center" vertical="center"/>
      <protection hidden="1"/>
    </xf>
    <xf numFmtId="164" fontId="52" fillId="2" borderId="15" xfId="0" applyNumberFormat="1" applyFont="1" applyFill="1" applyBorder="1" applyAlignment="1" applyProtection="1">
      <alignment horizontal="center" vertical="center"/>
      <protection hidden="1"/>
    </xf>
    <xf numFmtId="164" fontId="56" fillId="2" borderId="15" xfId="0" applyNumberFormat="1" applyFont="1" applyFill="1" applyBorder="1" applyAlignment="1" applyProtection="1">
      <alignment horizontal="center" vertical="center" wrapText="1"/>
      <protection hidden="1"/>
    </xf>
    <xf numFmtId="0" fontId="52" fillId="2" borderId="16" xfId="0" applyFont="1" applyFill="1" applyBorder="1" applyAlignment="1" applyProtection="1">
      <alignment horizontal="center" vertical="center" wrapText="1"/>
      <protection hidden="1"/>
    </xf>
    <xf numFmtId="0" fontId="53" fillId="2" borderId="8" xfId="0" applyFont="1" applyFill="1" applyBorder="1" applyAlignment="1" applyProtection="1">
      <alignment horizontal="center" vertical="center"/>
      <protection hidden="1"/>
    </xf>
    <xf numFmtId="0" fontId="53" fillId="2" borderId="8" xfId="0" applyFont="1" applyFill="1" applyBorder="1" applyAlignment="1" applyProtection="1">
      <alignment horizontal="center" vertical="center" wrapText="1"/>
      <protection hidden="1"/>
    </xf>
    <xf numFmtId="164" fontId="54" fillId="2" borderId="8" xfId="0" applyNumberFormat="1" applyFont="1" applyFill="1" applyBorder="1" applyAlignment="1" applyProtection="1">
      <alignment horizontal="center" vertical="center" wrapText="1"/>
      <protection hidden="1"/>
    </xf>
    <xf numFmtId="0" fontId="55" fillId="2" borderId="8" xfId="0" applyFont="1" applyFill="1" applyBorder="1" applyAlignment="1" applyProtection="1">
      <alignment horizontal="center" vertical="center" wrapText="1"/>
      <protection hidden="1"/>
    </xf>
    <xf numFmtId="0" fontId="52" fillId="2" borderId="18" xfId="0" applyFont="1" applyFill="1" applyBorder="1" applyAlignment="1" applyProtection="1">
      <alignment horizontal="center" vertical="center" wrapText="1"/>
      <protection hidden="1"/>
    </xf>
    <xf numFmtId="0" fontId="53" fillId="2" borderId="4" xfId="0" applyFont="1" applyFill="1" applyBorder="1" applyAlignment="1" applyProtection="1">
      <alignment horizontal="center" vertical="center"/>
      <protection hidden="1"/>
    </xf>
    <xf numFmtId="0" fontId="53" fillId="2" borderId="4" xfId="0" applyFont="1" applyFill="1" applyBorder="1" applyAlignment="1" applyProtection="1">
      <alignment horizontal="center" vertical="center" wrapText="1"/>
      <protection hidden="1"/>
    </xf>
    <xf numFmtId="0" fontId="52" fillId="2" borderId="17" xfId="0" applyFont="1" applyFill="1" applyBorder="1" applyAlignment="1" applyProtection="1">
      <alignment horizontal="center" vertical="center" wrapText="1"/>
      <protection hidden="1"/>
    </xf>
    <xf numFmtId="0" fontId="53" fillId="2" borderId="13" xfId="0" applyFont="1" applyFill="1" applyBorder="1" applyAlignment="1" applyProtection="1">
      <alignment horizontal="center" vertical="center"/>
      <protection hidden="1"/>
    </xf>
    <xf numFmtId="0" fontId="53" fillId="2" borderId="13" xfId="0" applyFont="1" applyFill="1" applyBorder="1" applyAlignment="1" applyProtection="1">
      <alignment horizontal="center" vertical="center" wrapText="1"/>
      <protection hidden="1"/>
    </xf>
    <xf numFmtId="0" fontId="52" fillId="2" borderId="19" xfId="0" applyFont="1" applyFill="1" applyBorder="1" applyAlignment="1" applyProtection="1">
      <alignment horizontal="center" vertical="center" wrapText="1"/>
      <protection hidden="1"/>
    </xf>
    <xf numFmtId="0" fontId="53" fillId="2" borderId="20" xfId="0" applyFont="1" applyFill="1" applyBorder="1" applyAlignment="1" applyProtection="1">
      <alignment horizontal="center" vertical="center"/>
      <protection hidden="1"/>
    </xf>
    <xf numFmtId="0" fontId="53" fillId="2" borderId="20" xfId="0" applyFont="1" applyFill="1" applyBorder="1" applyAlignment="1" applyProtection="1">
      <alignment horizontal="center" vertical="center" wrapText="1"/>
      <protection hidden="1"/>
    </xf>
    <xf numFmtId="164" fontId="54" fillId="2" borderId="21" xfId="0" applyNumberFormat="1" applyFont="1" applyFill="1" applyBorder="1" applyAlignment="1" applyProtection="1">
      <alignment horizontal="center" vertical="center" wrapText="1"/>
      <protection hidden="1"/>
    </xf>
    <xf numFmtId="0" fontId="55" fillId="2" borderId="21" xfId="0" applyFont="1" applyFill="1" applyBorder="1" applyAlignment="1" applyProtection="1">
      <alignment horizontal="center" vertical="center" wrapText="1"/>
      <protection hidden="1"/>
    </xf>
    <xf numFmtId="0" fontId="53" fillId="2" borderId="15" xfId="0" applyFont="1" applyFill="1" applyBorder="1" applyAlignment="1" applyProtection="1">
      <alignment horizontal="center" vertical="center"/>
      <protection hidden="1"/>
    </xf>
    <xf numFmtId="0" fontId="53" fillId="2" borderId="15" xfId="0" applyFont="1" applyFill="1" applyBorder="1" applyAlignment="1" applyProtection="1">
      <alignment horizontal="center" vertical="center" wrapText="1"/>
      <protection hidden="1"/>
    </xf>
    <xf numFmtId="164" fontId="54" fillId="2" borderId="15" xfId="0" applyNumberFormat="1" applyFont="1" applyFill="1" applyBorder="1" applyAlignment="1" applyProtection="1">
      <alignment horizontal="center" vertical="center" wrapText="1"/>
      <protection hidden="1"/>
    </xf>
    <xf numFmtId="0" fontId="55" fillId="2" borderId="15" xfId="0" applyFont="1" applyFill="1" applyBorder="1" applyAlignment="1" applyProtection="1">
      <alignment horizontal="center" vertical="center" wrapText="1"/>
      <protection hidden="1"/>
    </xf>
    <xf numFmtId="164" fontId="54" fillId="2" borderId="13" xfId="0" applyNumberFormat="1" applyFont="1" applyFill="1" applyBorder="1" applyAlignment="1" applyProtection="1">
      <alignment horizontal="center" vertical="center" wrapText="1"/>
      <protection hidden="1"/>
    </xf>
    <xf numFmtId="164" fontId="54" fillId="2" borderId="20" xfId="0" applyNumberFormat="1" applyFont="1" applyFill="1" applyBorder="1" applyAlignment="1" applyProtection="1">
      <alignment horizontal="center" vertical="center" wrapText="1"/>
      <protection hidden="1"/>
    </xf>
    <xf numFmtId="44" fontId="63" fillId="2" borderId="15" xfId="5" applyFont="1" applyFill="1" applyBorder="1" applyAlignment="1" applyProtection="1">
      <alignment horizontal="center" vertical="center" wrapText="1"/>
      <protection hidden="1"/>
    </xf>
    <xf numFmtId="44" fontId="63" fillId="2" borderId="13" xfId="5" applyFont="1" applyFill="1" applyBorder="1" applyAlignment="1" applyProtection="1">
      <alignment horizontal="center" vertical="center" wrapText="1"/>
      <protection hidden="1"/>
    </xf>
    <xf numFmtId="0" fontId="55" fillId="2" borderId="13" xfId="0" applyFont="1" applyFill="1" applyBorder="1" applyAlignment="1" applyProtection="1">
      <alignment horizontal="center" vertical="center" wrapText="1"/>
      <protection hidden="1"/>
    </xf>
    <xf numFmtId="0" fontId="52" fillId="2" borderId="25" xfId="0" applyFont="1" applyFill="1" applyBorder="1" applyAlignment="1" applyProtection="1">
      <alignment horizontal="center" vertical="center" wrapText="1"/>
      <protection hidden="1"/>
    </xf>
    <xf numFmtId="0" fontId="53" fillId="2" borderId="0" xfId="0" applyFont="1" applyFill="1" applyAlignment="1" applyProtection="1">
      <alignment horizontal="center" vertical="center" wrapText="1"/>
      <protection hidden="1"/>
    </xf>
    <xf numFmtId="44" fontId="63" fillId="2" borderId="0" xfId="5" applyFont="1" applyFill="1" applyBorder="1" applyAlignment="1" applyProtection="1">
      <alignment horizontal="center" vertical="center" wrapText="1"/>
      <protection hidden="1"/>
    </xf>
    <xf numFmtId="44" fontId="63" fillId="2" borderId="21" xfId="5" applyFont="1" applyFill="1" applyBorder="1" applyAlignment="1" applyProtection="1">
      <alignment horizontal="center" vertical="center" wrapText="1"/>
      <protection hidden="1"/>
    </xf>
    <xf numFmtId="0" fontId="34" fillId="2" borderId="0" xfId="0" applyFont="1" applyFill="1" applyAlignment="1" applyProtection="1">
      <alignment horizontal="center" wrapText="1"/>
      <protection hidden="1"/>
    </xf>
    <xf numFmtId="164" fontId="34" fillId="2" borderId="0" xfId="0" applyNumberFormat="1" applyFont="1" applyFill="1" applyAlignment="1" applyProtection="1">
      <alignment horizontal="center"/>
      <protection hidden="1"/>
    </xf>
    <xf numFmtId="164" fontId="34" fillId="2" borderId="0" xfId="0" applyNumberFormat="1" applyFont="1" applyFill="1" applyAlignment="1" applyProtection="1">
      <alignment horizontal="left" indent="1"/>
      <protection hidden="1"/>
    </xf>
    <xf numFmtId="0" fontId="34" fillId="2" borderId="0" xfId="0" applyFont="1" applyFill="1" applyAlignment="1" applyProtection="1">
      <alignment horizontal="left" indent="1"/>
      <protection hidden="1"/>
    </xf>
    <xf numFmtId="0" fontId="64" fillId="7" borderId="0" xfId="1" applyFont="1" applyFill="1" applyAlignment="1" applyProtection="1">
      <protection hidden="1"/>
    </xf>
    <xf numFmtId="14" fontId="62" fillId="8" borderId="34" xfId="3" applyNumberFormat="1" applyFont="1" applyFill="1" applyBorder="1" applyAlignment="1">
      <alignment horizontal="left" vertical="top" wrapText="1"/>
    </xf>
    <xf numFmtId="14" fontId="62" fillId="8" borderId="34" xfId="3" applyNumberFormat="1" applyFont="1" applyFill="1" applyBorder="1" applyAlignment="1">
      <alignment horizontal="left" vertical="center" wrapText="1"/>
    </xf>
    <xf numFmtId="0" fontId="62" fillId="8" borderId="35" xfId="0" applyFont="1" applyFill="1" applyBorder="1" applyAlignment="1">
      <alignment horizontal="center" vertical="top"/>
    </xf>
    <xf numFmtId="0" fontId="62" fillId="8" borderId="34" xfId="0" applyFont="1" applyFill="1" applyBorder="1" applyAlignment="1">
      <alignment horizontal="center" vertical="top" wrapText="1"/>
    </xf>
    <xf numFmtId="0" fontId="62" fillId="8" borderId="34" xfId="3" applyFont="1" applyFill="1" applyBorder="1" applyAlignment="1">
      <alignment horizontal="center" vertical="top" wrapText="1"/>
    </xf>
    <xf numFmtId="0" fontId="62" fillId="8" borderId="34" xfId="3" applyFont="1" applyFill="1" applyBorder="1" applyAlignment="1">
      <alignment horizontal="center" vertical="top"/>
    </xf>
    <xf numFmtId="0" fontId="62" fillId="8" borderId="34" xfId="6" applyNumberFormat="1" applyFont="1" applyFill="1" applyBorder="1" applyAlignment="1">
      <alignment horizontal="center" vertical="top"/>
    </xf>
    <xf numFmtId="0" fontId="62" fillId="8" borderId="34" xfId="3" applyFont="1" applyFill="1" applyBorder="1" applyAlignment="1">
      <alignment horizontal="left" vertical="top"/>
    </xf>
    <xf numFmtId="0" fontId="62" fillId="8" borderId="34" xfId="3" applyFont="1" applyFill="1" applyBorder="1" applyAlignment="1">
      <alignment horizontal="center" vertical="center" wrapText="1"/>
    </xf>
    <xf numFmtId="0" fontId="62" fillId="8" borderId="34" xfId="3" applyFont="1" applyFill="1" applyBorder="1" applyAlignment="1">
      <alignment horizontal="left" vertical="top" wrapText="1"/>
    </xf>
    <xf numFmtId="0" fontId="62" fillId="8" borderId="34" xfId="3" applyFont="1" applyFill="1" applyBorder="1" applyAlignment="1">
      <alignment horizontal="left" vertical="center" wrapText="1"/>
    </xf>
    <xf numFmtId="20" fontId="0" fillId="0" borderId="0" xfId="0" applyNumberFormat="1"/>
    <xf numFmtId="166" fontId="62" fillId="8" borderId="34" xfId="3" applyNumberFormat="1" applyFont="1" applyFill="1" applyBorder="1" applyAlignment="1">
      <alignment horizontal="left" vertical="center" wrapText="1"/>
    </xf>
    <xf numFmtId="0" fontId="33" fillId="0" borderId="1"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68" fillId="7" borderId="0" xfId="0" applyFont="1" applyFill="1" applyProtection="1">
      <protection hidden="1"/>
    </xf>
    <xf numFmtId="164" fontId="69" fillId="5" borderId="0" xfId="1" applyNumberFormat="1" applyFont="1" applyFill="1" applyBorder="1" applyAlignment="1" applyProtection="1">
      <alignment vertical="center" wrapText="1"/>
      <protection hidden="1"/>
    </xf>
    <xf numFmtId="164" fontId="69" fillId="5" borderId="6" xfId="1" applyNumberFormat="1" applyFont="1" applyFill="1" applyBorder="1" applyAlignment="1" applyProtection="1">
      <alignment vertical="center" wrapText="1"/>
      <protection hidden="1"/>
    </xf>
    <xf numFmtId="164" fontId="40" fillId="4" borderId="1" xfId="0" applyNumberFormat="1" applyFont="1" applyFill="1" applyBorder="1" applyAlignment="1" applyProtection="1">
      <alignment horizontal="center" vertical="top" wrapText="1"/>
      <protection hidden="1"/>
    </xf>
    <xf numFmtId="0" fontId="41" fillId="4" borderId="12" xfId="0" applyFont="1" applyFill="1" applyBorder="1" applyAlignment="1" applyProtection="1">
      <alignment vertical="top"/>
      <protection hidden="1"/>
    </xf>
    <xf numFmtId="0" fontId="41" fillId="4" borderId="10" xfId="0" applyFont="1" applyFill="1" applyBorder="1" applyAlignment="1" applyProtection="1">
      <alignment horizontal="center" vertical="top"/>
      <protection hidden="1"/>
    </xf>
    <xf numFmtId="0" fontId="41" fillId="4" borderId="1" xfId="0" applyFont="1" applyFill="1" applyBorder="1" applyAlignment="1" applyProtection="1">
      <alignment horizontal="center" vertical="top" wrapText="1"/>
      <protection hidden="1"/>
    </xf>
    <xf numFmtId="164" fontId="41" fillId="4" borderId="1" xfId="0" applyNumberFormat="1" applyFont="1" applyFill="1" applyBorder="1" applyAlignment="1" applyProtection="1">
      <alignment horizontal="center" vertical="top" wrapText="1"/>
      <protection hidden="1"/>
    </xf>
    <xf numFmtId="0" fontId="41" fillId="4" borderId="1" xfId="0" applyFont="1" applyFill="1" applyBorder="1" applyAlignment="1" applyProtection="1">
      <alignment horizontal="center" vertical="top"/>
      <protection hidden="1"/>
    </xf>
    <xf numFmtId="164" fontId="41" fillId="4" borderId="1" xfId="0" applyNumberFormat="1" applyFont="1" applyFill="1" applyBorder="1" applyAlignment="1" applyProtection="1">
      <alignment horizontal="center" vertical="top"/>
      <protection hidden="1"/>
    </xf>
    <xf numFmtId="0" fontId="41" fillId="4" borderId="1" xfId="0" applyFont="1" applyFill="1" applyBorder="1" applyAlignment="1" applyProtection="1">
      <alignment horizontal="center" vertical="center" wrapText="1"/>
      <protection hidden="1"/>
    </xf>
    <xf numFmtId="0" fontId="41" fillId="4" borderId="1" xfId="0" applyFont="1" applyFill="1" applyBorder="1" applyAlignment="1" applyProtection="1">
      <alignment horizontal="center" vertical="center" textRotation="90" wrapText="1"/>
      <protection hidden="1"/>
    </xf>
    <xf numFmtId="0" fontId="70" fillId="2" borderId="0" xfId="0" applyFont="1" applyFill="1" applyAlignment="1" applyProtection="1">
      <alignment vertical="center"/>
      <protection hidden="1"/>
    </xf>
    <xf numFmtId="0" fontId="70" fillId="0" borderId="0" xfId="0" applyFont="1" applyAlignment="1" applyProtection="1">
      <alignment vertical="center"/>
      <protection hidden="1"/>
    </xf>
    <xf numFmtId="0" fontId="14" fillId="6" borderId="0" xfId="0" applyFont="1" applyFill="1" applyAlignment="1" applyProtection="1">
      <alignment horizontal="center" vertical="center" wrapText="1"/>
      <protection hidden="1"/>
    </xf>
    <xf numFmtId="167" fontId="14" fillId="6" borderId="0" xfId="0" applyNumberFormat="1" applyFont="1" applyFill="1" applyAlignment="1" applyProtection="1">
      <alignment horizontal="center" vertical="center" wrapText="1"/>
      <protection hidden="1"/>
    </xf>
    <xf numFmtId="167" fontId="71" fillId="6" borderId="0" xfId="0" applyNumberFormat="1" applyFont="1" applyFill="1" applyAlignment="1" applyProtection="1">
      <alignment horizontal="center"/>
      <protection hidden="1"/>
    </xf>
    <xf numFmtId="168" fontId="36" fillId="2" borderId="27" xfId="0" applyNumberFormat="1" applyFont="1" applyFill="1" applyBorder="1" applyAlignment="1" applyProtection="1">
      <alignment horizontal="center" vertical="center" wrapText="1"/>
      <protection locked="0"/>
    </xf>
    <xf numFmtId="0" fontId="45" fillId="6" borderId="0" xfId="0" applyFont="1" applyFill="1" applyAlignment="1" applyProtection="1">
      <alignment horizontal="left" vertical="center"/>
      <protection hidden="1"/>
    </xf>
    <xf numFmtId="0" fontId="34" fillId="6" borderId="0" xfId="0" applyFont="1" applyFill="1" applyAlignment="1" applyProtection="1">
      <alignment horizontal="left" vertical="center"/>
      <protection hidden="1"/>
    </xf>
    <xf numFmtId="0" fontId="72" fillId="6" borderId="0" xfId="0" applyFont="1" applyFill="1" applyProtection="1">
      <protection hidden="1"/>
    </xf>
    <xf numFmtId="0" fontId="72" fillId="6" borderId="0" xfId="0" applyFont="1" applyFill="1" applyAlignment="1" applyProtection="1">
      <alignment horizontal="left" wrapText="1" indent="1"/>
      <protection hidden="1"/>
    </xf>
    <xf numFmtId="0" fontId="36" fillId="2" borderId="1" xfId="0" applyFont="1" applyFill="1" applyBorder="1" applyAlignment="1" applyProtection="1">
      <alignment horizontal="center" vertical="center" wrapText="1"/>
      <protection hidden="1"/>
    </xf>
    <xf numFmtId="0" fontId="53" fillId="6" borderId="0" xfId="0" applyFont="1" applyFill="1" applyAlignment="1" applyProtection="1">
      <alignment horizontal="center" vertical="center"/>
      <protection hidden="1"/>
    </xf>
    <xf numFmtId="0" fontId="27" fillId="6" borderId="16" xfId="0" applyFont="1" applyFill="1" applyBorder="1" applyAlignment="1" applyProtection="1">
      <alignment horizontal="center" vertical="center" wrapText="1"/>
      <protection hidden="1"/>
    </xf>
    <xf numFmtId="0" fontId="28" fillId="6" borderId="8" xfId="0" applyFont="1" applyFill="1" applyBorder="1" applyAlignment="1" applyProtection="1">
      <alignment horizontal="center" vertical="center"/>
      <protection hidden="1"/>
    </xf>
    <xf numFmtId="44" fontId="20" fillId="6" borderId="8" xfId="5" applyFont="1" applyFill="1" applyBorder="1" applyAlignment="1" applyProtection="1">
      <alignment horizontal="center" vertical="center" wrapText="1"/>
      <protection hidden="1"/>
    </xf>
    <xf numFmtId="164" fontId="54" fillId="6" borderId="0" xfId="0" applyNumberFormat="1" applyFont="1" applyFill="1" applyAlignment="1" applyProtection="1">
      <alignment horizontal="center" vertical="center" wrapText="1"/>
      <protection hidden="1"/>
    </xf>
    <xf numFmtId="0" fontId="27" fillId="6" borderId="28" xfId="0" applyFont="1" applyFill="1" applyBorder="1" applyAlignment="1" applyProtection="1">
      <alignment horizontal="center" vertical="center" wrapText="1"/>
      <protection hidden="1"/>
    </xf>
    <xf numFmtId="0" fontId="28" fillId="6" borderId="21" xfId="0" applyFont="1" applyFill="1" applyBorder="1" applyAlignment="1" applyProtection="1">
      <alignment horizontal="center" vertical="center" wrapText="1"/>
      <protection hidden="1"/>
    </xf>
    <xf numFmtId="0" fontId="65" fillId="4" borderId="1" xfId="0" applyFont="1" applyFill="1" applyBorder="1" applyAlignment="1" applyProtection="1">
      <alignment horizontal="center" vertical="center" wrapText="1"/>
      <protection hidden="1"/>
    </xf>
    <xf numFmtId="0" fontId="41" fillId="4" borderId="10" xfId="0" applyFont="1" applyFill="1" applyBorder="1" applyAlignment="1" applyProtection="1">
      <alignment vertical="top"/>
      <protection hidden="1"/>
    </xf>
    <xf numFmtId="0" fontId="47" fillId="2" borderId="0" xfId="0" applyFont="1" applyFill="1" applyAlignment="1" applyProtection="1">
      <alignment vertical="center"/>
      <protection hidden="1"/>
    </xf>
    <xf numFmtId="0" fontId="55" fillId="2" borderId="0" xfId="0" applyFont="1" applyFill="1" applyAlignment="1" applyProtection="1">
      <alignment horizontal="center" vertical="center" wrapText="1"/>
      <protection hidden="1"/>
    </xf>
    <xf numFmtId="0" fontId="79" fillId="0" borderId="11" xfId="0" applyFont="1" applyBorder="1" applyAlignment="1" applyProtection="1">
      <alignment horizontal="left" vertical="center" wrapText="1"/>
      <protection locked="0"/>
    </xf>
    <xf numFmtId="0" fontId="79" fillId="0" borderId="1" xfId="0" applyFont="1" applyBorder="1" applyAlignment="1" applyProtection="1">
      <alignment horizontal="left" vertical="center"/>
      <protection locked="0"/>
    </xf>
    <xf numFmtId="164" fontId="79" fillId="0" borderId="1" xfId="0" applyNumberFormat="1" applyFont="1" applyBorder="1" applyAlignment="1" applyProtection="1">
      <alignment horizontal="center" vertical="center" wrapText="1"/>
      <protection locked="0"/>
    </xf>
    <xf numFmtId="14" fontId="79" fillId="0" borderId="1" xfId="0" applyNumberFormat="1" applyFont="1" applyBorder="1" applyAlignment="1" applyProtection="1">
      <alignment horizontal="center" vertical="center"/>
      <protection locked="0"/>
    </xf>
    <xf numFmtId="164" fontId="79" fillId="2" borderId="1" xfId="0" applyNumberFormat="1" applyFont="1" applyFill="1" applyBorder="1" applyAlignment="1" applyProtection="1">
      <alignment horizontal="center" vertical="center" wrapText="1"/>
      <protection locked="0"/>
    </xf>
    <xf numFmtId="164" fontId="79" fillId="0" borderId="1" xfId="0" applyNumberFormat="1" applyFont="1" applyBorder="1" applyAlignment="1" applyProtection="1">
      <alignment horizontal="center" vertical="center"/>
      <protection locked="0"/>
    </xf>
    <xf numFmtId="0" fontId="79" fillId="0" borderId="1" xfId="0" applyFont="1" applyBorder="1" applyAlignment="1" applyProtection="1">
      <alignment horizontal="center" vertical="center"/>
      <protection locked="0"/>
    </xf>
    <xf numFmtId="0" fontId="79" fillId="0" borderId="1" xfId="0" applyFont="1" applyBorder="1" applyAlignment="1" applyProtection="1">
      <alignment horizontal="center" vertical="center" wrapText="1"/>
      <protection locked="0"/>
    </xf>
    <xf numFmtId="168" fontId="79" fillId="2" borderId="27" xfId="0" applyNumberFormat="1" applyFont="1" applyFill="1" applyBorder="1" applyAlignment="1" applyProtection="1">
      <alignment horizontal="center" vertical="center" wrapText="1"/>
      <protection locked="0"/>
    </xf>
    <xf numFmtId="0" fontId="79" fillId="2" borderId="1" xfId="0" applyFont="1" applyFill="1" applyBorder="1" applyAlignment="1" applyProtection="1">
      <alignment horizontal="center" vertical="center" wrapText="1"/>
      <protection hidden="1"/>
    </xf>
    <xf numFmtId="20" fontId="79" fillId="0" borderId="1" xfId="0" applyNumberFormat="1" applyFont="1" applyBorder="1" applyAlignment="1" applyProtection="1">
      <alignment horizontal="center" vertical="center"/>
      <protection locked="0"/>
    </xf>
    <xf numFmtId="0" fontId="79" fillId="0" borderId="1"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79" fillId="0" borderId="1" xfId="0" applyFont="1" applyBorder="1" applyAlignment="1" applyProtection="1">
      <alignment horizontal="left" vertical="center" wrapText="1"/>
      <protection locked="0"/>
    </xf>
    <xf numFmtId="0" fontId="30" fillId="2" borderId="0" xfId="1" applyFill="1" applyAlignment="1" applyProtection="1">
      <alignment horizontal="center" vertical="center"/>
      <protection hidden="1"/>
    </xf>
    <xf numFmtId="0" fontId="30" fillId="2" borderId="0" xfId="1" applyFill="1" applyAlignment="1" applyProtection="1">
      <alignment vertical="center"/>
      <protection hidden="1"/>
    </xf>
    <xf numFmtId="0" fontId="46" fillId="0" borderId="1" xfId="0" applyFont="1" applyBorder="1" applyAlignment="1" applyProtection="1">
      <alignment horizontal="center" vertical="center"/>
      <protection locked="0"/>
    </xf>
    <xf numFmtId="0" fontId="42" fillId="0" borderId="1" xfId="0" applyFont="1" applyBorder="1" applyAlignment="1" applyProtection="1">
      <alignment horizontal="center" vertical="center"/>
      <protection locked="0"/>
    </xf>
    <xf numFmtId="0" fontId="0" fillId="5" borderId="0" xfId="0" applyFill="1"/>
    <xf numFmtId="0" fontId="27" fillId="5" borderId="4" xfId="0" applyFont="1" applyFill="1" applyBorder="1" applyAlignment="1" applyProtection="1">
      <alignment vertical="center"/>
      <protection hidden="1"/>
    </xf>
    <xf numFmtId="164" fontId="55" fillId="5" borderId="4" xfId="0" applyNumberFormat="1" applyFont="1" applyFill="1" applyBorder="1" applyAlignment="1" applyProtection="1">
      <alignment horizontal="left" indent="1"/>
      <protection hidden="1"/>
    </xf>
    <xf numFmtId="164" fontId="55" fillId="5" borderId="0" xfId="0" applyNumberFormat="1" applyFont="1" applyFill="1" applyAlignment="1" applyProtection="1">
      <alignment horizontal="left" indent="1"/>
      <protection hidden="1"/>
    </xf>
    <xf numFmtId="164" fontId="20" fillId="5" borderId="0" xfId="0" applyNumberFormat="1" applyFont="1" applyFill="1" applyAlignment="1" applyProtection="1">
      <alignment horizontal="center"/>
      <protection hidden="1"/>
    </xf>
    <xf numFmtId="0" fontId="20" fillId="5" borderId="0" xfId="0" applyFont="1" applyFill="1" applyAlignment="1" applyProtection="1">
      <alignment horizontal="center"/>
      <protection hidden="1"/>
    </xf>
    <xf numFmtId="164" fontId="20" fillId="5" borderId="0" xfId="0" applyNumberFormat="1" applyFont="1" applyFill="1" applyAlignment="1" applyProtection="1">
      <alignment horizontal="left" indent="1"/>
      <protection hidden="1"/>
    </xf>
    <xf numFmtId="0" fontId="20" fillId="5" borderId="0" xfId="0" applyFont="1" applyFill="1" applyAlignment="1" applyProtection="1">
      <alignment horizontal="center" vertical="center"/>
      <protection hidden="1"/>
    </xf>
    <xf numFmtId="164" fontId="20" fillId="5" borderId="0" xfId="0" applyNumberFormat="1" applyFont="1" applyFill="1" applyAlignment="1" applyProtection="1">
      <alignment horizontal="left" vertical="center"/>
      <protection hidden="1"/>
    </xf>
    <xf numFmtId="164" fontId="20" fillId="5" borderId="0" xfId="0" applyNumberFormat="1" applyFont="1" applyFill="1" applyAlignment="1" applyProtection="1">
      <alignment horizontal="center" vertical="center"/>
      <protection hidden="1"/>
    </xf>
    <xf numFmtId="0" fontId="20" fillId="5" borderId="0" xfId="0" applyFont="1" applyFill="1" applyAlignment="1" applyProtection="1">
      <alignment horizontal="left" vertical="center"/>
      <protection hidden="1"/>
    </xf>
    <xf numFmtId="164" fontId="21" fillId="5" borderId="0" xfId="0" applyNumberFormat="1" applyFont="1" applyFill="1" applyProtection="1">
      <protection hidden="1"/>
    </xf>
    <xf numFmtId="164" fontId="20" fillId="5" borderId="0" xfId="0" applyNumberFormat="1" applyFont="1" applyFill="1" applyAlignment="1" applyProtection="1">
      <alignment vertical="center"/>
      <protection hidden="1"/>
    </xf>
    <xf numFmtId="0" fontId="20" fillId="2" borderId="1" xfId="0" applyFont="1" applyFill="1" applyBorder="1" applyAlignment="1" applyProtection="1">
      <alignment horizontal="left" vertical="center"/>
      <protection locked="0"/>
    </xf>
    <xf numFmtId="14" fontId="20" fillId="2" borderId="10" xfId="1" applyNumberFormat="1" applyFont="1" applyFill="1" applyBorder="1" applyAlignment="1" applyProtection="1">
      <alignment vertical="center"/>
      <protection locked="0"/>
    </xf>
    <xf numFmtId="0" fontId="20" fillId="5" borderId="0" xfId="0" applyFont="1" applyFill="1" applyAlignment="1" applyProtection="1">
      <alignment horizontal="left" indent="1"/>
      <protection hidden="1"/>
    </xf>
    <xf numFmtId="164" fontId="20" fillId="5" borderId="2" xfId="0" applyNumberFormat="1" applyFont="1" applyFill="1" applyBorder="1" applyProtection="1">
      <protection hidden="1"/>
    </xf>
    <xf numFmtId="164" fontId="83" fillId="5" borderId="0" xfId="0" applyNumberFormat="1" applyFont="1" applyFill="1" applyProtection="1">
      <protection hidden="1"/>
    </xf>
    <xf numFmtId="168" fontId="79" fillId="2" borderId="27" xfId="0" applyNumberFormat="1" applyFont="1" applyFill="1" applyBorder="1" applyAlignment="1" applyProtection="1">
      <alignment horizontal="center" vertical="center" wrapText="1"/>
      <protection locked="0" hidden="1"/>
    </xf>
    <xf numFmtId="0" fontId="33" fillId="0" borderId="1" xfId="0" applyFont="1" applyBorder="1" applyAlignment="1" applyProtection="1">
      <alignment horizontal="left" vertical="center"/>
      <protection hidden="1"/>
    </xf>
    <xf numFmtId="0" fontId="84" fillId="6" borderId="8" xfId="0" applyFont="1" applyFill="1" applyBorder="1" applyAlignment="1" applyProtection="1">
      <alignment horizontal="center" vertical="center" wrapText="1"/>
      <protection hidden="1"/>
    </xf>
    <xf numFmtId="0" fontId="41" fillId="4" borderId="12" xfId="0" applyFont="1" applyFill="1" applyBorder="1" applyAlignment="1" applyProtection="1">
      <alignment horizontal="center" vertical="center" wrapText="1"/>
      <protection hidden="1"/>
    </xf>
    <xf numFmtId="0" fontId="41" fillId="4" borderId="10" xfId="0" applyFont="1" applyFill="1" applyBorder="1" applyAlignment="1" applyProtection="1">
      <alignment horizontal="center" vertical="center"/>
      <protection hidden="1"/>
    </xf>
    <xf numFmtId="0" fontId="65" fillId="4" borderId="12" xfId="0" applyFont="1" applyFill="1" applyBorder="1" applyAlignment="1" applyProtection="1">
      <alignment horizontal="center" vertical="center"/>
      <protection hidden="1"/>
    </xf>
    <xf numFmtId="0" fontId="65" fillId="4" borderId="10" xfId="0" applyFont="1" applyFill="1" applyBorder="1" applyAlignment="1" applyProtection="1">
      <alignment horizontal="center" vertical="center"/>
      <protection hidden="1"/>
    </xf>
    <xf numFmtId="165" fontId="52" fillId="2" borderId="8" xfId="5" applyNumberFormat="1" applyFont="1" applyFill="1" applyBorder="1" applyAlignment="1" applyProtection="1">
      <alignment horizontal="center" vertical="center"/>
      <protection hidden="1"/>
    </xf>
    <xf numFmtId="165" fontId="52" fillId="2" borderId="33" xfId="5" applyNumberFormat="1" applyFont="1" applyFill="1" applyBorder="1" applyAlignment="1" applyProtection="1">
      <alignment horizontal="center" vertical="center"/>
      <protection hidden="1"/>
    </xf>
    <xf numFmtId="164" fontId="54" fillId="2" borderId="13" xfId="0" applyNumberFormat="1" applyFont="1" applyFill="1" applyBorder="1" applyAlignment="1" applyProtection="1">
      <alignment horizontal="center" vertical="center"/>
      <protection hidden="1"/>
    </xf>
    <xf numFmtId="0" fontId="65" fillId="5" borderId="1" xfId="0" applyFont="1" applyFill="1" applyBorder="1" applyAlignment="1" applyProtection="1">
      <alignment horizontal="center" vertical="center" textRotation="90" wrapText="1"/>
      <protection hidden="1"/>
    </xf>
    <xf numFmtId="164" fontId="52" fillId="2" borderId="15" xfId="0" applyNumberFormat="1" applyFont="1" applyFill="1" applyBorder="1" applyAlignment="1" applyProtection="1">
      <alignment horizontal="center" vertical="center" wrapText="1"/>
      <protection hidden="1"/>
    </xf>
    <xf numFmtId="164" fontId="52" fillId="2" borderId="15" xfId="0" applyNumberFormat="1" applyFont="1" applyFill="1" applyBorder="1" applyAlignment="1" applyProtection="1">
      <alignment horizontal="center" vertical="center"/>
      <protection hidden="1"/>
    </xf>
    <xf numFmtId="44" fontId="54" fillId="2" borderId="13" xfId="5" applyFont="1" applyFill="1" applyBorder="1" applyAlignment="1" applyProtection="1">
      <alignment horizontal="center" vertical="center"/>
      <protection hidden="1"/>
    </xf>
    <xf numFmtId="44" fontId="54" fillId="2" borderId="20" xfId="5" applyFont="1" applyFill="1" applyBorder="1" applyAlignment="1" applyProtection="1">
      <alignment horizontal="center" vertical="center"/>
      <protection hidden="1"/>
    </xf>
    <xf numFmtId="164" fontId="54" fillId="2" borderId="20" xfId="0" applyNumberFormat="1" applyFont="1" applyFill="1" applyBorder="1" applyAlignment="1" applyProtection="1">
      <alignment horizontal="center" vertical="center"/>
      <protection hidden="1"/>
    </xf>
    <xf numFmtId="0" fontId="52" fillId="2" borderId="15" xfId="0" applyFont="1" applyFill="1" applyBorder="1" applyAlignment="1" applyProtection="1">
      <alignment horizontal="center" vertical="center"/>
      <protection hidden="1"/>
    </xf>
    <xf numFmtId="0" fontId="52" fillId="2" borderId="30" xfId="0" applyFont="1" applyFill="1" applyBorder="1" applyAlignment="1" applyProtection="1">
      <alignment horizontal="center" vertical="center"/>
      <protection hidden="1"/>
    </xf>
    <xf numFmtId="164" fontId="54" fillId="2" borderId="8" xfId="0" applyNumberFormat="1" applyFont="1" applyFill="1" applyBorder="1" applyAlignment="1" applyProtection="1">
      <alignment horizontal="center" vertical="center"/>
      <protection hidden="1"/>
    </xf>
    <xf numFmtId="44" fontId="54" fillId="2" borderId="8" xfId="5" applyFont="1" applyFill="1" applyBorder="1" applyAlignment="1" applyProtection="1">
      <alignment horizontal="center" vertical="center"/>
      <protection hidden="1"/>
    </xf>
    <xf numFmtId="164" fontId="54" fillId="2" borderId="4" xfId="0" applyNumberFormat="1" applyFont="1" applyFill="1" applyBorder="1" applyAlignment="1" applyProtection="1">
      <alignment horizontal="center" vertical="center"/>
      <protection hidden="1"/>
    </xf>
    <xf numFmtId="44" fontId="54" fillId="2" borderId="4" xfId="5" applyFont="1" applyFill="1" applyBorder="1" applyAlignment="1" applyProtection="1">
      <alignment horizontal="center" vertical="center"/>
      <protection hidden="1"/>
    </xf>
    <xf numFmtId="14" fontId="81" fillId="2" borderId="12" xfId="0" applyNumberFormat="1" applyFont="1" applyFill="1" applyBorder="1" applyAlignment="1" applyProtection="1">
      <alignment horizontal="left" vertical="center"/>
      <protection locked="0"/>
    </xf>
    <xf numFmtId="14" fontId="81" fillId="2" borderId="13" xfId="0" applyNumberFormat="1" applyFont="1" applyFill="1" applyBorder="1" applyAlignment="1" applyProtection="1">
      <alignment horizontal="left" vertical="center"/>
      <protection locked="0"/>
    </xf>
    <xf numFmtId="14" fontId="81" fillId="2" borderId="10" xfId="0" applyNumberFormat="1" applyFont="1" applyFill="1" applyBorder="1" applyAlignment="1" applyProtection="1">
      <alignment horizontal="left" vertical="center"/>
      <protection locked="0"/>
    </xf>
    <xf numFmtId="0" fontId="35" fillId="5" borderId="1" xfId="0" applyFont="1" applyFill="1" applyBorder="1" applyAlignment="1" applyProtection="1">
      <alignment horizontal="center" vertical="center" textRotation="90"/>
      <protection hidden="1"/>
    </xf>
    <xf numFmtId="0" fontId="35" fillId="5" borderId="11" xfId="0" applyFont="1" applyFill="1" applyBorder="1" applyAlignment="1" applyProtection="1">
      <alignment horizontal="center" vertical="center" textRotation="90"/>
      <protection hidden="1"/>
    </xf>
    <xf numFmtId="14" fontId="82" fillId="2" borderId="12" xfId="1" applyNumberFormat="1" applyFont="1" applyFill="1" applyBorder="1" applyAlignment="1" applyProtection="1">
      <alignment horizontal="left" vertical="center"/>
      <protection locked="0"/>
    </xf>
    <xf numFmtId="14" fontId="82" fillId="2" borderId="13" xfId="1" applyNumberFormat="1" applyFont="1" applyFill="1" applyBorder="1" applyAlignment="1" applyProtection="1">
      <alignment horizontal="left" vertical="center"/>
      <protection locked="0"/>
    </xf>
    <xf numFmtId="14" fontId="82" fillId="2" borderId="10" xfId="1" applyNumberFormat="1" applyFont="1" applyFill="1" applyBorder="1" applyAlignment="1" applyProtection="1">
      <alignment horizontal="left" vertical="center"/>
      <protection locked="0"/>
    </xf>
    <xf numFmtId="0" fontId="65" fillId="4" borderId="1" xfId="0" applyFont="1" applyFill="1" applyBorder="1" applyAlignment="1" applyProtection="1">
      <alignment horizontal="center" vertical="center"/>
      <protection hidden="1"/>
    </xf>
    <xf numFmtId="0" fontId="65" fillId="4" borderId="13" xfId="0" applyFont="1" applyFill="1" applyBorder="1" applyAlignment="1" applyProtection="1">
      <alignment horizontal="center" vertical="center"/>
      <protection hidden="1"/>
    </xf>
    <xf numFmtId="0" fontId="80" fillId="5" borderId="0" xfId="0" applyFont="1" applyFill="1"/>
    <xf numFmtId="0" fontId="52" fillId="2" borderId="14" xfId="0" applyFont="1" applyFill="1" applyBorder="1" applyAlignment="1" applyProtection="1">
      <alignment horizontal="center" vertical="center" wrapText="1"/>
      <protection hidden="1"/>
    </xf>
    <xf numFmtId="0" fontId="52" fillId="2" borderId="15" xfId="0" applyFont="1" applyFill="1" applyBorder="1" applyAlignment="1" applyProtection="1">
      <alignment horizontal="center" vertical="center" wrapText="1"/>
      <protection hidden="1"/>
    </xf>
    <xf numFmtId="165" fontId="52" fillId="2" borderId="15" xfId="5" applyNumberFormat="1" applyFont="1" applyFill="1" applyBorder="1" applyAlignment="1" applyProtection="1">
      <alignment horizontal="center" vertical="center"/>
      <protection hidden="1"/>
    </xf>
    <xf numFmtId="165" fontId="52" fillId="2" borderId="30" xfId="5" applyNumberFormat="1" applyFont="1" applyFill="1" applyBorder="1" applyAlignment="1" applyProtection="1">
      <alignment horizontal="center" vertical="center"/>
      <protection hidden="1"/>
    </xf>
    <xf numFmtId="164" fontId="54" fillId="2" borderId="15" xfId="0" applyNumberFormat="1" applyFont="1" applyFill="1" applyBorder="1" applyAlignment="1" applyProtection="1">
      <alignment horizontal="center" vertical="center"/>
      <protection hidden="1"/>
    </xf>
    <xf numFmtId="44" fontId="54" fillId="2" borderId="15" xfId="5" applyFont="1" applyFill="1" applyBorder="1" applyAlignment="1" applyProtection="1">
      <alignment horizontal="center" vertical="center"/>
      <protection hidden="1"/>
    </xf>
    <xf numFmtId="0" fontId="54" fillId="2" borderId="28" xfId="0" applyFont="1" applyFill="1" applyBorder="1" applyAlignment="1" applyProtection="1">
      <alignment horizontal="center" vertical="center" wrapText="1"/>
      <protection hidden="1"/>
    </xf>
    <xf numFmtId="0" fontId="54" fillId="2" borderId="21" xfId="0" applyFont="1" applyFill="1" applyBorder="1" applyAlignment="1" applyProtection="1">
      <alignment horizontal="center" vertical="center"/>
      <protection hidden="1"/>
    </xf>
    <xf numFmtId="165" fontId="52" fillId="2" borderId="21" xfId="5" applyNumberFormat="1" applyFont="1" applyFill="1" applyBorder="1" applyAlignment="1" applyProtection="1">
      <alignment horizontal="center" vertical="center"/>
      <protection hidden="1"/>
    </xf>
    <xf numFmtId="165" fontId="52" fillId="2" borderId="29" xfId="5" applyNumberFormat="1" applyFont="1" applyFill="1" applyBorder="1" applyAlignment="1" applyProtection="1">
      <alignment horizontal="center" vertical="center"/>
      <protection hidden="1"/>
    </xf>
    <xf numFmtId="0" fontId="54" fillId="2" borderId="17" xfId="0" applyFont="1" applyFill="1" applyBorder="1" applyAlignment="1" applyProtection="1">
      <alignment horizontal="center" vertical="center" wrapText="1"/>
      <protection hidden="1"/>
    </xf>
    <xf numFmtId="0" fontId="54" fillId="2" borderId="13" xfId="0" applyFont="1" applyFill="1" applyBorder="1" applyAlignment="1" applyProtection="1">
      <alignment horizontal="center" vertical="center"/>
      <protection hidden="1"/>
    </xf>
    <xf numFmtId="44" fontId="63" fillId="2" borderId="13" xfId="5" applyFont="1" applyFill="1" applyBorder="1" applyAlignment="1" applyProtection="1">
      <alignment horizontal="center" vertical="center" wrapText="1"/>
      <protection hidden="1"/>
    </xf>
    <xf numFmtId="165" fontId="52" fillId="2" borderId="13" xfId="5" applyNumberFormat="1" applyFont="1" applyFill="1" applyBorder="1" applyAlignment="1" applyProtection="1">
      <alignment horizontal="center" vertical="center"/>
      <protection hidden="1"/>
    </xf>
    <xf numFmtId="165" fontId="52" fillId="2" borderId="32" xfId="5" applyNumberFormat="1" applyFont="1" applyFill="1" applyBorder="1" applyAlignment="1" applyProtection="1">
      <alignment horizontal="center" vertical="center"/>
      <protection hidden="1"/>
    </xf>
    <xf numFmtId="0" fontId="54" fillId="2" borderId="14" xfId="0" applyFont="1" applyFill="1" applyBorder="1" applyAlignment="1" applyProtection="1">
      <alignment horizontal="center" vertical="center" wrapText="1"/>
      <protection hidden="1"/>
    </xf>
    <xf numFmtId="0" fontId="54" fillId="2" borderId="15" xfId="0" applyFont="1" applyFill="1" applyBorder="1" applyAlignment="1" applyProtection="1">
      <alignment horizontal="center" vertical="center"/>
      <protection hidden="1"/>
    </xf>
    <xf numFmtId="0" fontId="53" fillId="2" borderId="22" xfId="0" applyFont="1" applyFill="1" applyBorder="1" applyAlignment="1" applyProtection="1">
      <alignment horizontal="center" vertical="center"/>
      <protection hidden="1"/>
    </xf>
    <xf numFmtId="0" fontId="53" fillId="2" borderId="23" xfId="0" applyFont="1" applyFill="1" applyBorder="1" applyAlignment="1" applyProtection="1">
      <alignment horizontal="center" vertical="center"/>
      <protection hidden="1"/>
    </xf>
    <xf numFmtId="0" fontId="53" fillId="2" borderId="24" xfId="0" applyFont="1" applyFill="1" applyBorder="1" applyAlignment="1" applyProtection="1">
      <alignment horizontal="center" vertical="center"/>
      <protection hidden="1"/>
    </xf>
    <xf numFmtId="44" fontId="63" fillId="2" borderId="21" xfId="5" applyFont="1" applyFill="1" applyBorder="1" applyAlignment="1" applyProtection="1">
      <alignment horizontal="center" vertical="center" wrapText="1"/>
      <protection hidden="1"/>
    </xf>
    <xf numFmtId="44" fontId="63" fillId="2" borderId="15" xfId="5" applyFont="1" applyFill="1" applyBorder="1" applyAlignment="1" applyProtection="1">
      <alignment horizontal="center" vertical="center" wrapText="1"/>
      <protection hidden="1"/>
    </xf>
    <xf numFmtId="44" fontId="22" fillId="2" borderId="15" xfId="5" applyFont="1" applyFill="1" applyBorder="1" applyAlignment="1" applyProtection="1">
      <alignment horizontal="center" vertical="center" wrapText="1"/>
      <protection hidden="1"/>
    </xf>
    <xf numFmtId="44" fontId="22" fillId="2" borderId="13" xfId="5" applyFont="1" applyFill="1" applyBorder="1" applyAlignment="1" applyProtection="1">
      <alignment horizontal="center" vertical="center" wrapText="1"/>
      <protection hidden="1"/>
    </xf>
    <xf numFmtId="0" fontId="27" fillId="5" borderId="4" xfId="0" applyFont="1" applyFill="1" applyBorder="1" applyAlignment="1" applyProtection="1">
      <alignment horizontal="left"/>
      <protection hidden="1"/>
    </xf>
    <xf numFmtId="49" fontId="20" fillId="2" borderId="12" xfId="0" quotePrefix="1" applyNumberFormat="1" applyFont="1" applyFill="1" applyBorder="1" applyAlignment="1" applyProtection="1">
      <alignment horizontal="left" vertical="center"/>
      <protection locked="0"/>
    </xf>
    <xf numFmtId="49" fontId="20" fillId="2" borderId="10" xfId="0" applyNumberFormat="1" applyFont="1" applyFill="1" applyBorder="1" applyAlignment="1" applyProtection="1">
      <alignment horizontal="left" vertical="center"/>
      <protection locked="0"/>
    </xf>
    <xf numFmtId="0" fontId="74" fillId="5" borderId="0" xfId="0" applyFont="1" applyFill="1" applyAlignment="1" applyProtection="1">
      <alignment horizontal="center" vertical="center" wrapText="1"/>
      <protection hidden="1"/>
    </xf>
    <xf numFmtId="0" fontId="76" fillId="5" borderId="0" xfId="0" applyFont="1" applyFill="1" applyAlignment="1" applyProtection="1">
      <alignment horizontal="center" vertical="center" wrapText="1"/>
      <protection hidden="1"/>
    </xf>
    <xf numFmtId="0" fontId="75" fillId="5" borderId="0" xfId="0" applyFont="1" applyFill="1" applyAlignment="1" applyProtection="1">
      <alignment horizontal="center" vertical="center" wrapText="1"/>
      <protection hidden="1"/>
    </xf>
    <xf numFmtId="0" fontId="52" fillId="6" borderId="14" xfId="0" applyFont="1" applyFill="1" applyBorder="1" applyAlignment="1" applyProtection="1">
      <alignment horizontal="center" vertical="center" wrapText="1"/>
      <protection hidden="1"/>
    </xf>
    <xf numFmtId="0" fontId="52" fillId="6" borderId="15" xfId="0" applyFont="1" applyFill="1" applyBorder="1" applyAlignment="1" applyProtection="1">
      <alignment horizontal="center" vertical="center" wrapText="1"/>
      <protection hidden="1"/>
    </xf>
    <xf numFmtId="164" fontId="52" fillId="6" borderId="15" xfId="0" applyNumberFormat="1" applyFont="1" applyFill="1" applyBorder="1" applyAlignment="1" applyProtection="1">
      <alignment horizontal="center" vertical="center" wrapText="1"/>
      <protection hidden="1"/>
    </xf>
    <xf numFmtId="164" fontId="52" fillId="6" borderId="15" xfId="0" applyNumberFormat="1" applyFont="1" applyFill="1" applyBorder="1" applyAlignment="1" applyProtection="1">
      <alignment horizontal="center" vertical="center"/>
      <protection hidden="1"/>
    </xf>
    <xf numFmtId="0" fontId="52" fillId="6" borderId="15" xfId="0" applyFont="1" applyFill="1" applyBorder="1" applyAlignment="1" applyProtection="1">
      <alignment horizontal="center" vertical="center"/>
      <protection hidden="1"/>
    </xf>
    <xf numFmtId="0" fontId="52" fillId="6" borderId="30" xfId="0" applyFont="1" applyFill="1" applyBorder="1" applyAlignment="1" applyProtection="1">
      <alignment horizontal="center" vertical="center"/>
      <protection hidden="1"/>
    </xf>
    <xf numFmtId="164" fontId="54" fillId="6" borderId="8" xfId="0" applyNumberFormat="1" applyFont="1" applyFill="1" applyBorder="1" applyAlignment="1" applyProtection="1">
      <alignment horizontal="center" vertical="center"/>
      <protection hidden="1"/>
    </xf>
    <xf numFmtId="44" fontId="54" fillId="6" borderId="8" xfId="5" applyFont="1" applyFill="1" applyBorder="1" applyAlignment="1" applyProtection="1">
      <alignment horizontal="center" vertical="center"/>
      <protection hidden="1"/>
    </xf>
    <xf numFmtId="165" fontId="52" fillId="6" borderId="8" xfId="5" applyNumberFormat="1" applyFont="1" applyFill="1" applyBorder="1" applyAlignment="1" applyProtection="1">
      <alignment horizontal="center" vertical="center"/>
      <protection hidden="1"/>
    </xf>
    <xf numFmtId="165" fontId="52" fillId="6" borderId="33" xfId="5" applyNumberFormat="1" applyFont="1" applyFill="1" applyBorder="1" applyAlignment="1" applyProtection="1">
      <alignment horizontal="center" vertical="center"/>
      <protection hidden="1"/>
    </xf>
    <xf numFmtId="44" fontId="54" fillId="6" borderId="13" xfId="5" applyFont="1" applyFill="1" applyBorder="1" applyAlignment="1" applyProtection="1">
      <alignment horizontal="center" vertical="center"/>
      <protection hidden="1"/>
    </xf>
    <xf numFmtId="165" fontId="52" fillId="6" borderId="13" xfId="5" applyNumberFormat="1" applyFont="1" applyFill="1" applyBorder="1" applyAlignment="1" applyProtection="1">
      <alignment horizontal="center" vertical="center"/>
      <protection hidden="1"/>
    </xf>
    <xf numFmtId="165" fontId="52" fillId="6" borderId="32" xfId="5" applyNumberFormat="1" applyFont="1" applyFill="1" applyBorder="1" applyAlignment="1" applyProtection="1">
      <alignment horizontal="center" vertical="center"/>
      <protection hidden="1"/>
    </xf>
    <xf numFmtId="164" fontId="54" fillId="6" borderId="13" xfId="0" applyNumberFormat="1" applyFont="1" applyFill="1" applyBorder="1" applyAlignment="1" applyProtection="1">
      <alignment horizontal="center" vertical="center"/>
      <protection hidden="1"/>
    </xf>
    <xf numFmtId="165" fontId="52" fillId="6" borderId="4" xfId="5" applyNumberFormat="1" applyFont="1" applyFill="1" applyBorder="1" applyAlignment="1" applyProtection="1">
      <alignment horizontal="center" vertical="center"/>
      <protection hidden="1"/>
    </xf>
    <xf numFmtId="165" fontId="52" fillId="6" borderId="31" xfId="5" applyNumberFormat="1" applyFont="1" applyFill="1" applyBorder="1" applyAlignment="1" applyProtection="1">
      <alignment horizontal="center" vertical="center"/>
      <protection hidden="1"/>
    </xf>
    <xf numFmtId="164" fontId="54" fillId="6" borderId="4" xfId="0" applyNumberFormat="1" applyFont="1" applyFill="1" applyBorder="1" applyAlignment="1" applyProtection="1">
      <alignment horizontal="center" vertical="center"/>
      <protection hidden="1"/>
    </xf>
    <xf numFmtId="44" fontId="54" fillId="6" borderId="4" xfId="5" applyFont="1" applyFill="1" applyBorder="1" applyAlignment="1" applyProtection="1">
      <alignment horizontal="center" vertical="center"/>
      <protection hidden="1"/>
    </xf>
    <xf numFmtId="44" fontId="20" fillId="6" borderId="21" xfId="5" applyFont="1" applyFill="1" applyBorder="1" applyAlignment="1" applyProtection="1">
      <alignment horizontal="center" vertical="center" wrapText="1"/>
      <protection hidden="1"/>
    </xf>
    <xf numFmtId="165" fontId="27" fillId="6" borderId="21" xfId="5" applyNumberFormat="1" applyFont="1" applyFill="1" applyBorder="1" applyAlignment="1" applyProtection="1">
      <alignment horizontal="center" vertical="center"/>
      <protection hidden="1"/>
    </xf>
    <xf numFmtId="165" fontId="27" fillId="6" borderId="29" xfId="5" applyNumberFormat="1" applyFont="1" applyFill="1" applyBorder="1" applyAlignment="1" applyProtection="1">
      <alignment horizontal="center" vertical="center"/>
      <protection hidden="1"/>
    </xf>
    <xf numFmtId="0" fontId="54" fillId="6" borderId="28" xfId="0" applyFont="1" applyFill="1" applyBorder="1" applyAlignment="1" applyProtection="1">
      <alignment horizontal="center" vertical="center" wrapText="1"/>
      <protection hidden="1"/>
    </xf>
    <xf numFmtId="0" fontId="54" fillId="6" borderId="21" xfId="0" applyFont="1" applyFill="1" applyBorder="1" applyAlignment="1" applyProtection="1">
      <alignment horizontal="center" vertical="center"/>
      <protection hidden="1"/>
    </xf>
    <xf numFmtId="165" fontId="52" fillId="6" borderId="21" xfId="5" applyNumberFormat="1" applyFont="1" applyFill="1" applyBorder="1" applyAlignment="1" applyProtection="1">
      <alignment horizontal="center" vertical="center"/>
      <protection hidden="1"/>
    </xf>
    <xf numFmtId="165" fontId="52" fillId="6" borderId="29" xfId="5" applyNumberFormat="1" applyFont="1" applyFill="1" applyBorder="1" applyAlignment="1" applyProtection="1">
      <alignment horizontal="center" vertical="center"/>
      <protection hidden="1"/>
    </xf>
    <xf numFmtId="0" fontId="54" fillId="6" borderId="17" xfId="0" applyFont="1" applyFill="1" applyBorder="1" applyAlignment="1" applyProtection="1">
      <alignment horizontal="center" vertical="center" wrapText="1"/>
      <protection hidden="1"/>
    </xf>
    <xf numFmtId="0" fontId="54" fillId="6" borderId="13" xfId="0" applyFont="1" applyFill="1" applyBorder="1" applyAlignment="1" applyProtection="1">
      <alignment horizontal="center" vertical="center"/>
      <protection hidden="1"/>
    </xf>
    <xf numFmtId="44" fontId="20" fillId="6" borderId="13" xfId="5" applyFont="1" applyFill="1" applyBorder="1" applyAlignment="1" applyProtection="1">
      <alignment horizontal="center" vertical="center" wrapText="1"/>
      <protection hidden="1"/>
    </xf>
    <xf numFmtId="44" fontId="20" fillId="6" borderId="8" xfId="5" applyFont="1" applyFill="1" applyBorder="1" applyAlignment="1" applyProtection="1">
      <alignment horizontal="center" vertical="center" wrapText="1"/>
      <protection hidden="1"/>
    </xf>
    <xf numFmtId="0" fontId="17" fillId="6" borderId="28" xfId="0" applyFont="1" applyFill="1" applyBorder="1" applyAlignment="1" applyProtection="1">
      <alignment horizontal="center" vertical="center" wrapText="1"/>
      <protection hidden="1"/>
    </xf>
    <xf numFmtId="0" fontId="17" fillId="6" borderId="21" xfId="0" applyFont="1" applyFill="1" applyBorder="1" applyAlignment="1" applyProtection="1">
      <alignment horizontal="center" vertical="center" wrapText="1"/>
      <protection hidden="1"/>
    </xf>
    <xf numFmtId="0" fontId="17" fillId="6" borderId="29" xfId="0" applyFont="1" applyFill="1" applyBorder="1" applyAlignment="1" applyProtection="1">
      <alignment horizontal="center" vertical="center" wrapText="1"/>
      <protection hidden="1"/>
    </xf>
    <xf numFmtId="0" fontId="53" fillId="9" borderId="22" xfId="0" applyFont="1" applyFill="1" applyBorder="1" applyAlignment="1" applyProtection="1">
      <alignment horizontal="center" vertical="center"/>
      <protection hidden="1"/>
    </xf>
    <xf numFmtId="0" fontId="53" fillId="9" borderId="23" xfId="0" applyFont="1" applyFill="1" applyBorder="1" applyAlignment="1" applyProtection="1">
      <alignment horizontal="center" vertical="center"/>
      <protection hidden="1"/>
    </xf>
    <xf numFmtId="0" fontId="53" fillId="9" borderId="24" xfId="0" applyFont="1" applyFill="1" applyBorder="1" applyAlignment="1" applyProtection="1">
      <alignment horizontal="center" vertical="center"/>
      <protection hidden="1"/>
    </xf>
    <xf numFmtId="0" fontId="54" fillId="6" borderId="14" xfId="0" applyFont="1" applyFill="1" applyBorder="1" applyAlignment="1" applyProtection="1">
      <alignment horizontal="center" vertical="center" wrapText="1"/>
      <protection hidden="1"/>
    </xf>
    <xf numFmtId="0" fontId="54" fillId="6" borderId="15" xfId="0" applyFont="1" applyFill="1" applyBorder="1" applyAlignment="1" applyProtection="1">
      <alignment horizontal="center" vertical="center"/>
      <protection hidden="1"/>
    </xf>
    <xf numFmtId="44" fontId="20" fillId="6" borderId="15" xfId="5" applyFont="1" applyFill="1" applyBorder="1" applyAlignment="1" applyProtection="1">
      <alignment horizontal="center" vertical="center" wrapText="1"/>
      <protection hidden="1"/>
    </xf>
    <xf numFmtId="165" fontId="52" fillId="6" borderId="15" xfId="5" applyNumberFormat="1" applyFont="1" applyFill="1" applyBorder="1" applyAlignment="1" applyProtection="1">
      <alignment horizontal="center" vertical="center"/>
      <protection hidden="1"/>
    </xf>
    <xf numFmtId="165" fontId="52" fillId="6" borderId="30" xfId="5" applyNumberFormat="1" applyFont="1" applyFill="1" applyBorder="1" applyAlignment="1" applyProtection="1">
      <alignment horizontal="center" vertical="center"/>
      <protection hidden="1"/>
    </xf>
    <xf numFmtId="165" fontId="27" fillId="6" borderId="8" xfId="5" applyNumberFormat="1" applyFont="1" applyFill="1" applyBorder="1" applyAlignment="1" applyProtection="1">
      <alignment horizontal="center" vertical="center"/>
      <protection hidden="1"/>
    </xf>
    <xf numFmtId="165" fontId="27" fillId="6" borderId="33" xfId="5" applyNumberFormat="1" applyFont="1" applyFill="1" applyBorder="1" applyAlignment="1" applyProtection="1">
      <alignment horizontal="center" vertical="center"/>
      <protection hidden="1"/>
    </xf>
    <xf numFmtId="165" fontId="27" fillId="6" borderId="13" xfId="5" applyNumberFormat="1" applyFont="1" applyFill="1" applyBorder="1" applyAlignment="1" applyProtection="1">
      <alignment horizontal="center" vertical="center"/>
      <protection hidden="1"/>
    </xf>
    <xf numFmtId="165" fontId="27" fillId="6" borderId="32" xfId="5" applyNumberFormat="1" applyFont="1" applyFill="1" applyBorder="1" applyAlignment="1" applyProtection="1">
      <alignment horizontal="center" vertical="center"/>
      <protection hidden="1"/>
    </xf>
    <xf numFmtId="0" fontId="19" fillId="6" borderId="0" xfId="0" applyFont="1" applyFill="1" applyAlignment="1" applyProtection="1">
      <alignment horizontal="center" vertical="center"/>
      <protection hidden="1"/>
    </xf>
    <xf numFmtId="0" fontId="66" fillId="6" borderId="0" xfId="1" applyFont="1" applyFill="1" applyAlignment="1" applyProtection="1">
      <alignment horizontal="center"/>
      <protection hidden="1"/>
    </xf>
    <xf numFmtId="0" fontId="23" fillId="6" borderId="28" xfId="0" applyFont="1" applyFill="1" applyBorder="1" applyAlignment="1" applyProtection="1">
      <alignment horizontal="center" vertical="center" wrapText="1"/>
      <protection hidden="1"/>
    </xf>
    <xf numFmtId="0" fontId="23" fillId="6" borderId="21" xfId="0" applyFont="1" applyFill="1" applyBorder="1" applyAlignment="1" applyProtection="1">
      <alignment horizontal="center" vertical="center" wrapText="1"/>
      <protection hidden="1"/>
    </xf>
    <xf numFmtId="0" fontId="23" fillId="6" borderId="29" xfId="0" applyFont="1" applyFill="1" applyBorder="1" applyAlignment="1" applyProtection="1">
      <alignment horizontal="center" vertical="center" wrapText="1"/>
      <protection hidden="1"/>
    </xf>
    <xf numFmtId="0" fontId="18" fillId="7" borderId="23" xfId="0" applyFont="1" applyFill="1" applyBorder="1" applyAlignment="1" applyProtection="1">
      <alignment horizontal="center"/>
      <protection hidden="1"/>
    </xf>
    <xf numFmtId="0" fontId="18" fillId="7" borderId="0" xfId="0" applyFont="1" applyFill="1" applyAlignment="1" applyProtection="1">
      <alignment horizontal="center"/>
      <protection hidden="1"/>
    </xf>
    <xf numFmtId="0" fontId="25" fillId="7" borderId="0" xfId="0" applyFont="1" applyFill="1" applyAlignment="1" applyProtection="1">
      <alignment horizontal="center"/>
      <protection hidden="1"/>
    </xf>
  </cellXfs>
  <cellStyles count="10">
    <cellStyle name="Link" xfId="1" builtinId="8"/>
    <cellStyle name="Link 2" xfId="2" xr:uid="{FD664053-E8FA-448A-AC49-A2BC78EC6073}"/>
    <cellStyle name="Normal" xfId="3" xr:uid="{620709D7-2FD8-47CF-A735-385E8AF35DF1}"/>
    <cellStyle name="Standard" xfId="0" builtinId="0"/>
    <cellStyle name="Standard 2" xfId="4" xr:uid="{3A5DBF32-5454-466D-9861-5E9FAC19289D}"/>
    <cellStyle name="Standard 3" xfId="9" xr:uid="{9E414037-1F9B-40D8-A7F3-65891839BA16}"/>
    <cellStyle name="Währung" xfId="5" builtinId="4"/>
    <cellStyle name="Währung 2" xfId="6" xr:uid="{4D1663D5-1863-4AEF-AD54-8A5E93726BA2}"/>
    <cellStyle name="Währung 2 2" xfId="7" xr:uid="{D18EA2B4-393B-4ECD-B27C-83AB64D823BD}"/>
    <cellStyle name="Währung 3" xfId="8" xr:uid="{51616AA2-B8EC-4644-A3ED-683F37717F35}"/>
  </cellStyles>
  <dxfs count="41">
    <dxf>
      <font>
        <color rgb="FF9C0006"/>
      </font>
      <fill>
        <patternFill>
          <bgColor rgb="FFFFC7CE"/>
        </pattern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DCE6F2"/>
      <rgbColor rgb="00660066"/>
      <rgbColor rgb="00FF8080"/>
      <rgbColor rgb="000066CC"/>
      <rgbColor rgb="00C6D9F1"/>
      <rgbColor rgb="00000080"/>
      <rgbColor rgb="00FF00FF"/>
      <rgbColor rgb="00FFFF00"/>
      <rgbColor rgb="0000FFFF"/>
      <rgbColor rgb="00800080"/>
      <rgbColor rgb="00800000"/>
      <rgbColor rgb="00008080"/>
      <rgbColor rgb="000000FF"/>
      <rgbColor rgb="0000CCFF"/>
      <rgbColor rgb="00CCFFFF"/>
      <rgbColor rgb="00D9D9D9"/>
      <rgbColor rgb="00FFFF99"/>
      <rgbColor rgb="008EB4E3"/>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hyperlink" Target="#Invitationform!A1"/><Relationship Id="rId7" Type="http://schemas.openxmlformats.org/officeDocument/2006/relationships/hyperlink" Target="https://european-junior-open.com/payment-information/" TargetMode="External"/><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4.png"/><Relationship Id="rId5" Type="http://schemas.openxmlformats.org/officeDocument/2006/relationships/hyperlink" Target="https://european-junior-open.com/" TargetMode="External"/><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hyperlink" Target="#Invitationform!A1"/><Relationship Id="rId7"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HOTEL Entry Form'!A1"/><Relationship Id="rId5" Type="http://schemas.openxmlformats.org/officeDocument/2006/relationships/image" Target="../media/image4.png"/><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hyperlink" Target="https://whatsapp.com/channel/0029Va9xexKADTOKR9Ur740n" TargetMode="External"/><Relationship Id="rId2" Type="http://schemas.openxmlformats.org/officeDocument/2006/relationships/image" Target="../media/image6.png"/><Relationship Id="rId1" Type="http://schemas.openxmlformats.org/officeDocument/2006/relationships/hyperlink" Target="#'HOTEL Entry Form'!A1"/><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3" Type="http://schemas.openxmlformats.org/officeDocument/2006/relationships/hyperlink" Target="#Invitationform!A1"/><Relationship Id="rId7" Type="http://schemas.openxmlformats.org/officeDocument/2006/relationships/image" Target="../media/image8.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hyperlink" Target="#'HOTEL Entry Form'!A1"/><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18</xdr:col>
      <xdr:colOff>436562</xdr:colOff>
      <xdr:row>0</xdr:row>
      <xdr:rowOff>217488</xdr:rowOff>
    </xdr:from>
    <xdr:to>
      <xdr:col>22</xdr:col>
      <xdr:colOff>276543</xdr:colOff>
      <xdr:row>6</xdr:row>
      <xdr:rowOff>237491</xdr:rowOff>
    </xdr:to>
    <xdr:pic>
      <xdr:nvPicPr>
        <xdr:cNvPr id="1025" name="Grafik 2">
          <a:extLst>
            <a:ext uri="{FF2B5EF4-FFF2-40B4-BE49-F238E27FC236}">
              <a16:creationId xmlns:a16="http://schemas.microsoft.com/office/drawing/2014/main" id="{AB088FBF-4DCF-00F8-CF9F-FCACDFBC3B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890875" y="217488"/>
          <a:ext cx="2903855" cy="18456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632778</xdr:colOff>
      <xdr:row>0</xdr:row>
      <xdr:rowOff>388938</xdr:rowOff>
    </xdr:from>
    <xdr:to>
      <xdr:col>17</xdr:col>
      <xdr:colOff>569278</xdr:colOff>
      <xdr:row>7</xdr:row>
      <xdr:rowOff>55881</xdr:rowOff>
    </xdr:to>
    <xdr:pic>
      <xdr:nvPicPr>
        <xdr:cNvPr id="1026" name="Grafik 3">
          <a:extLst>
            <a:ext uri="{FF2B5EF4-FFF2-40B4-BE49-F238E27FC236}">
              <a16:creationId xmlns:a16="http://schemas.microsoft.com/office/drawing/2014/main" id="{F37BC0CB-3B1B-B791-460D-E42EB32C12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110403" y="388938"/>
          <a:ext cx="3016250" cy="17465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xdr:col>
      <xdr:colOff>1318260</xdr:colOff>
      <xdr:row>0</xdr:row>
      <xdr:rowOff>68580</xdr:rowOff>
    </xdr:from>
    <xdr:to>
      <xdr:col>27</xdr:col>
      <xdr:colOff>0</xdr:colOff>
      <xdr:row>4</xdr:row>
      <xdr:rowOff>213360</xdr:rowOff>
    </xdr:to>
    <xdr:pic>
      <xdr:nvPicPr>
        <xdr:cNvPr id="1027" name="Grafik 5">
          <a:hlinkClick xmlns:r="http://schemas.openxmlformats.org/officeDocument/2006/relationships" r:id="rId3"/>
          <a:extLst>
            <a:ext uri="{FF2B5EF4-FFF2-40B4-BE49-F238E27FC236}">
              <a16:creationId xmlns:a16="http://schemas.microsoft.com/office/drawing/2014/main" id="{F5FA33DC-8BD8-325E-0332-E29F8D95B014}"/>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8912840" y="68580"/>
          <a:ext cx="1379220" cy="1379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214312</xdr:colOff>
      <xdr:row>0</xdr:row>
      <xdr:rowOff>242888</xdr:rowOff>
    </xdr:from>
    <xdr:to>
      <xdr:col>13</xdr:col>
      <xdr:colOff>222067</xdr:colOff>
      <xdr:row>7</xdr:row>
      <xdr:rowOff>184151</xdr:rowOff>
    </xdr:to>
    <xdr:pic>
      <xdr:nvPicPr>
        <xdr:cNvPr id="1028" name="Grafik 4">
          <a:hlinkClick xmlns:r="http://schemas.openxmlformats.org/officeDocument/2006/relationships" r:id="rId5"/>
          <a:extLst>
            <a:ext uri="{FF2B5EF4-FFF2-40B4-BE49-F238E27FC236}">
              <a16:creationId xmlns:a16="http://schemas.microsoft.com/office/drawing/2014/main" id="{A0A4F7BC-5EDA-2F05-1D78-8A64079B9104}"/>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xdr:blipFill>
      <xdr:spPr bwMode="auto">
        <a:xfrm>
          <a:off x="10834687" y="242888"/>
          <a:ext cx="2150880" cy="2032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17363</xdr:colOff>
      <xdr:row>8</xdr:row>
      <xdr:rowOff>144363</xdr:rowOff>
    </xdr:from>
    <xdr:to>
      <xdr:col>22</xdr:col>
      <xdr:colOff>372235</xdr:colOff>
      <xdr:row>10</xdr:row>
      <xdr:rowOff>373101</xdr:rowOff>
    </xdr:to>
    <xdr:pic>
      <xdr:nvPicPr>
        <xdr:cNvPr id="2" name="Grafik 1">
          <a:hlinkClick xmlns:r="http://schemas.openxmlformats.org/officeDocument/2006/relationships" r:id="rId7"/>
          <a:extLst>
            <a:ext uri="{FF2B5EF4-FFF2-40B4-BE49-F238E27FC236}">
              <a16:creationId xmlns:a16="http://schemas.microsoft.com/office/drawing/2014/main" id="{6560BAF7-E75E-3647-B228-1C26BC99E743}"/>
            </a:ext>
          </a:extLst>
        </xdr:cNvPr>
        <xdr:cNvPicPr>
          <a:picLocks noChangeAspect="1"/>
        </xdr:cNvPicPr>
      </xdr:nvPicPr>
      <xdr:blipFill>
        <a:blip xmlns:r="http://schemas.openxmlformats.org/officeDocument/2006/relationships" r:embed="rId8"/>
        <a:stretch>
          <a:fillRect/>
        </a:stretch>
      </xdr:blipFill>
      <xdr:spPr>
        <a:xfrm>
          <a:off x="17281426" y="2577704"/>
          <a:ext cx="2609618" cy="9877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313611</xdr:colOff>
      <xdr:row>1</xdr:row>
      <xdr:rowOff>66676</xdr:rowOff>
    </xdr:from>
    <xdr:to>
      <xdr:col>11</xdr:col>
      <xdr:colOff>3572</xdr:colOff>
      <xdr:row>7</xdr:row>
      <xdr:rowOff>120731</xdr:rowOff>
    </xdr:to>
    <xdr:pic>
      <xdr:nvPicPr>
        <xdr:cNvPr id="2049" name="Grafik 5" descr="Ein Bild, das Text, Grafiken, Kreis, Logo enthält.&#10;&#10;Automatisch generierte Beschreibung">
          <a:extLst>
            <a:ext uri="{FF2B5EF4-FFF2-40B4-BE49-F238E27FC236}">
              <a16:creationId xmlns:a16="http://schemas.microsoft.com/office/drawing/2014/main" id="{FBA40F39-B0B5-696E-4E5E-71B1F8264E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66799" y="477442"/>
          <a:ext cx="2552223" cy="16316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1393030</xdr:colOff>
      <xdr:row>2</xdr:row>
      <xdr:rowOff>80251</xdr:rowOff>
    </xdr:from>
    <xdr:to>
      <xdr:col>6</xdr:col>
      <xdr:colOff>744140</xdr:colOff>
      <xdr:row>7</xdr:row>
      <xdr:rowOff>224245</xdr:rowOff>
    </xdr:to>
    <xdr:pic>
      <xdr:nvPicPr>
        <xdr:cNvPr id="2050" name="Grafik 6" descr="Ein Bild, das Text, Grafiken, Schrift, Grafikdesign enthält.&#10;&#10;Automatisch generierte Beschreibung">
          <a:extLst>
            <a:ext uri="{FF2B5EF4-FFF2-40B4-BE49-F238E27FC236}">
              <a16:creationId xmlns:a16="http://schemas.microsoft.com/office/drawing/2014/main" id="{B5629CF7-E6B0-1E0C-D713-44CB25C4DB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86186" y="818439"/>
          <a:ext cx="2434829" cy="1394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457200</xdr:colOff>
      <xdr:row>0</xdr:row>
      <xdr:rowOff>236220</xdr:rowOff>
    </xdr:from>
    <xdr:to>
      <xdr:col>11</xdr:col>
      <xdr:colOff>1668780</xdr:colOff>
      <xdr:row>4</xdr:row>
      <xdr:rowOff>236220</xdr:rowOff>
    </xdr:to>
    <xdr:pic>
      <xdr:nvPicPr>
        <xdr:cNvPr id="2051" name="Grafik 7">
          <a:hlinkClick xmlns:r="http://schemas.openxmlformats.org/officeDocument/2006/relationships" r:id="rId3"/>
          <a:extLst>
            <a:ext uri="{FF2B5EF4-FFF2-40B4-BE49-F238E27FC236}">
              <a16:creationId xmlns:a16="http://schemas.microsoft.com/office/drawing/2014/main" id="{AB88512F-A6AC-7DA3-F30C-084E32F59401}"/>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418320" y="236220"/>
          <a:ext cx="1211580" cy="1234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619124</xdr:colOff>
      <xdr:row>0</xdr:row>
      <xdr:rowOff>274687</xdr:rowOff>
    </xdr:from>
    <xdr:to>
      <xdr:col>3</xdr:col>
      <xdr:colOff>502714</xdr:colOff>
      <xdr:row>7</xdr:row>
      <xdr:rowOff>179046</xdr:rowOff>
    </xdr:to>
    <xdr:pic>
      <xdr:nvPicPr>
        <xdr:cNvPr id="2052" name="Grafik 1">
          <a:extLst>
            <a:ext uri="{FF2B5EF4-FFF2-40B4-BE49-F238E27FC236}">
              <a16:creationId xmlns:a16="http://schemas.microsoft.com/office/drawing/2014/main" id="{2FADFA5C-535E-C009-146B-B697332AAD9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xdr:blipFill>
      <xdr:spPr bwMode="auto">
        <a:xfrm>
          <a:off x="881062" y="274687"/>
          <a:ext cx="2026715" cy="19284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71437</xdr:colOff>
      <xdr:row>0</xdr:row>
      <xdr:rowOff>0</xdr:rowOff>
    </xdr:from>
    <xdr:to>
      <xdr:col>8</xdr:col>
      <xdr:colOff>262832</xdr:colOff>
      <xdr:row>2</xdr:row>
      <xdr:rowOff>190500</xdr:rowOff>
    </xdr:to>
    <xdr:pic>
      <xdr:nvPicPr>
        <xdr:cNvPr id="2" name="Grafik 1">
          <a:hlinkClick xmlns:r="http://schemas.openxmlformats.org/officeDocument/2006/relationships" r:id="rId6"/>
          <a:extLst>
            <a:ext uri="{FF2B5EF4-FFF2-40B4-BE49-F238E27FC236}">
              <a16:creationId xmlns:a16="http://schemas.microsoft.com/office/drawing/2014/main" id="{77D8BA1A-9B28-424F-8D31-0A642F24F882}"/>
            </a:ext>
          </a:extLst>
        </xdr:cNvPr>
        <xdr:cNvPicPr>
          <a:picLocks noChangeAspect="1"/>
        </xdr:cNvPicPr>
      </xdr:nvPicPr>
      <xdr:blipFill>
        <a:blip xmlns:r="http://schemas.openxmlformats.org/officeDocument/2006/relationships" r:embed="rId7"/>
        <a:stretch>
          <a:fillRect/>
        </a:stretch>
      </xdr:blipFill>
      <xdr:spPr>
        <a:xfrm>
          <a:off x="4667250" y="0"/>
          <a:ext cx="2751238" cy="928688"/>
        </a:xfrm>
        <a:prstGeom prst="rect">
          <a:avLst/>
        </a:prstGeom>
      </xdr:spPr>
    </xdr:pic>
    <xdr:clientData/>
  </xdr:twoCellAnchor>
  <xdr:twoCellAnchor editAs="oneCell">
    <xdr:from>
      <xdr:col>5</xdr:col>
      <xdr:colOff>5953</xdr:colOff>
      <xdr:row>45</xdr:row>
      <xdr:rowOff>130969</xdr:rowOff>
    </xdr:from>
    <xdr:to>
      <xdr:col>8</xdr:col>
      <xdr:colOff>197348</xdr:colOff>
      <xdr:row>97</xdr:row>
      <xdr:rowOff>23813</xdr:rowOff>
    </xdr:to>
    <xdr:pic>
      <xdr:nvPicPr>
        <xdr:cNvPr id="3" name="Grafik 2">
          <a:hlinkClick xmlns:r="http://schemas.openxmlformats.org/officeDocument/2006/relationships" r:id="rId6"/>
          <a:extLst>
            <a:ext uri="{FF2B5EF4-FFF2-40B4-BE49-F238E27FC236}">
              <a16:creationId xmlns:a16="http://schemas.microsoft.com/office/drawing/2014/main" id="{63F45F3D-C048-4D3D-957E-6546ADD8FCE1}"/>
            </a:ext>
          </a:extLst>
        </xdr:cNvPr>
        <xdr:cNvPicPr>
          <a:picLocks noChangeAspect="1"/>
        </xdr:cNvPicPr>
      </xdr:nvPicPr>
      <xdr:blipFill>
        <a:blip xmlns:r="http://schemas.openxmlformats.org/officeDocument/2006/relationships" r:embed="rId7"/>
        <a:stretch>
          <a:fillRect/>
        </a:stretch>
      </xdr:blipFill>
      <xdr:spPr>
        <a:xfrm>
          <a:off x="4601766" y="19532204"/>
          <a:ext cx="2751238" cy="92868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12</xdr:row>
      <xdr:rowOff>57151</xdr:rowOff>
    </xdr:from>
    <xdr:to>
      <xdr:col>4</xdr:col>
      <xdr:colOff>55663</xdr:colOff>
      <xdr:row>18</xdr:row>
      <xdr:rowOff>14289</xdr:rowOff>
    </xdr:to>
    <xdr:pic>
      <xdr:nvPicPr>
        <xdr:cNvPr id="2" name="Grafik 1">
          <a:hlinkClick xmlns:r="http://schemas.openxmlformats.org/officeDocument/2006/relationships" r:id="rId1"/>
          <a:extLst>
            <a:ext uri="{FF2B5EF4-FFF2-40B4-BE49-F238E27FC236}">
              <a16:creationId xmlns:a16="http://schemas.microsoft.com/office/drawing/2014/main" id="{84D043D3-D2F5-9C6D-4CC3-36D4E68B5021}"/>
            </a:ext>
          </a:extLst>
        </xdr:cNvPr>
        <xdr:cNvPicPr>
          <a:picLocks noChangeAspect="1"/>
        </xdr:cNvPicPr>
      </xdr:nvPicPr>
      <xdr:blipFill>
        <a:blip xmlns:r="http://schemas.openxmlformats.org/officeDocument/2006/relationships" r:embed="rId2"/>
        <a:stretch>
          <a:fillRect/>
        </a:stretch>
      </xdr:blipFill>
      <xdr:spPr>
        <a:xfrm>
          <a:off x="0" y="2200276"/>
          <a:ext cx="2751238" cy="928688"/>
        </a:xfrm>
        <a:prstGeom prst="rect">
          <a:avLst/>
        </a:prstGeom>
      </xdr:spPr>
    </xdr:pic>
    <xdr:clientData/>
  </xdr:twoCellAnchor>
  <xdr:twoCellAnchor editAs="oneCell">
    <xdr:from>
      <xdr:col>4</xdr:col>
      <xdr:colOff>190501</xdr:colOff>
      <xdr:row>7</xdr:row>
      <xdr:rowOff>123825</xdr:rowOff>
    </xdr:from>
    <xdr:to>
      <xdr:col>6</xdr:col>
      <xdr:colOff>594920</xdr:colOff>
      <xdr:row>21</xdr:row>
      <xdr:rowOff>95250</xdr:rowOff>
    </xdr:to>
    <xdr:pic>
      <xdr:nvPicPr>
        <xdr:cNvPr id="3" name="Grafik 1">
          <a:hlinkClick xmlns:r="http://schemas.openxmlformats.org/officeDocument/2006/relationships" r:id="rId3"/>
          <a:extLst>
            <a:ext uri="{FF2B5EF4-FFF2-40B4-BE49-F238E27FC236}">
              <a16:creationId xmlns:a16="http://schemas.microsoft.com/office/drawing/2014/main" id="{D31D2A90-3D98-4BC1-B382-6AEC5A1A89BD}"/>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bwMode="auto">
        <a:xfrm>
          <a:off x="2890839" y="1471613"/>
          <a:ext cx="2061769" cy="2405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325516</xdr:colOff>
      <xdr:row>0</xdr:row>
      <xdr:rowOff>126206</xdr:rowOff>
    </xdr:from>
    <xdr:to>
      <xdr:col>10</xdr:col>
      <xdr:colOff>444102</xdr:colOff>
      <xdr:row>6</xdr:row>
      <xdr:rowOff>19526</xdr:rowOff>
    </xdr:to>
    <xdr:pic>
      <xdr:nvPicPr>
        <xdr:cNvPr id="4097" name="Grafik 1" descr="Ein Bild, das Text, Grafiken, Kreis, Logo enthält.&#10;&#10;Automatisch generierte Beschreibung">
          <a:extLst>
            <a:ext uri="{FF2B5EF4-FFF2-40B4-BE49-F238E27FC236}">
              <a16:creationId xmlns:a16="http://schemas.microsoft.com/office/drawing/2014/main" id="{1342CD2E-5F8B-E1FC-51D6-D19D488D13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78704" y="126206"/>
          <a:ext cx="2552223" cy="16316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1392794</xdr:colOff>
      <xdr:row>0</xdr:row>
      <xdr:rowOff>316944</xdr:rowOff>
    </xdr:from>
    <xdr:to>
      <xdr:col>7</xdr:col>
      <xdr:colOff>35957</xdr:colOff>
      <xdr:row>6</xdr:row>
      <xdr:rowOff>126444</xdr:rowOff>
    </xdr:to>
    <xdr:pic>
      <xdr:nvPicPr>
        <xdr:cNvPr id="4098" name="Grafik 2" descr="Ein Bild, das Text, Grafiken, Schrift, Grafikdesign enthält.&#10;&#10;Automatisch generierte Beschreibung">
          <a:extLst>
            <a:ext uri="{FF2B5EF4-FFF2-40B4-BE49-F238E27FC236}">
              <a16:creationId xmlns:a16="http://schemas.microsoft.com/office/drawing/2014/main" id="{E4658A37-350D-74FD-9D4B-33B43D37AD5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85950" y="316944"/>
          <a:ext cx="2703195" cy="15478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457200</xdr:colOff>
      <xdr:row>0</xdr:row>
      <xdr:rowOff>236220</xdr:rowOff>
    </xdr:from>
    <xdr:to>
      <xdr:col>11</xdr:col>
      <xdr:colOff>1668780</xdr:colOff>
      <xdr:row>4</xdr:row>
      <xdr:rowOff>236220</xdr:rowOff>
    </xdr:to>
    <xdr:pic>
      <xdr:nvPicPr>
        <xdr:cNvPr id="4099" name="Grafik 3">
          <a:hlinkClick xmlns:r="http://schemas.openxmlformats.org/officeDocument/2006/relationships" r:id="rId3"/>
          <a:extLst>
            <a:ext uri="{FF2B5EF4-FFF2-40B4-BE49-F238E27FC236}">
              <a16:creationId xmlns:a16="http://schemas.microsoft.com/office/drawing/2014/main" id="{777A01F6-AE4D-A7EA-DD50-45C803B211AF}"/>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418320" y="236220"/>
          <a:ext cx="1211580" cy="1234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529828</xdr:colOff>
      <xdr:row>15</xdr:row>
      <xdr:rowOff>190500</xdr:rowOff>
    </xdr:from>
    <xdr:to>
      <xdr:col>12</xdr:col>
      <xdr:colOff>4466</xdr:colOff>
      <xdr:row>18</xdr:row>
      <xdr:rowOff>226219</xdr:rowOff>
    </xdr:to>
    <xdr:pic>
      <xdr:nvPicPr>
        <xdr:cNvPr id="2" name="Grafik 1">
          <a:hlinkClick xmlns:r="http://schemas.openxmlformats.org/officeDocument/2006/relationships" r:id="rId5"/>
          <a:extLst>
            <a:ext uri="{FF2B5EF4-FFF2-40B4-BE49-F238E27FC236}">
              <a16:creationId xmlns:a16="http://schemas.microsoft.com/office/drawing/2014/main" id="{97B64FE3-E94C-4E5E-BB9C-C7148B3E87D9}"/>
            </a:ext>
          </a:extLst>
        </xdr:cNvPr>
        <xdr:cNvPicPr>
          <a:picLocks noChangeAspect="1"/>
        </xdr:cNvPicPr>
      </xdr:nvPicPr>
      <xdr:blipFill>
        <a:blip xmlns:r="http://schemas.openxmlformats.org/officeDocument/2006/relationships" r:embed="rId6"/>
        <a:stretch>
          <a:fillRect/>
        </a:stretch>
      </xdr:blipFill>
      <xdr:spPr>
        <a:xfrm>
          <a:off x="8626078" y="5083969"/>
          <a:ext cx="2751238" cy="928688"/>
        </a:xfrm>
        <a:prstGeom prst="rect">
          <a:avLst/>
        </a:prstGeom>
      </xdr:spPr>
    </xdr:pic>
    <xdr:clientData/>
  </xdr:twoCellAnchor>
  <xdr:twoCellAnchor editAs="oneCell">
    <xdr:from>
      <xdr:col>2</xdr:col>
      <xdr:colOff>220265</xdr:colOff>
      <xdr:row>0</xdr:row>
      <xdr:rowOff>0</xdr:rowOff>
    </xdr:from>
    <xdr:to>
      <xdr:col>3</xdr:col>
      <xdr:colOff>761279</xdr:colOff>
      <xdr:row>6</xdr:row>
      <xdr:rowOff>148827</xdr:rowOff>
    </xdr:to>
    <xdr:pic>
      <xdr:nvPicPr>
        <xdr:cNvPr id="4" name="Grafik 3">
          <a:extLst>
            <a:ext uri="{FF2B5EF4-FFF2-40B4-BE49-F238E27FC236}">
              <a16:creationId xmlns:a16="http://schemas.microsoft.com/office/drawing/2014/main" id="{BB066002-9E90-E4D4-C46C-CE11F92D006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148953" y="0"/>
          <a:ext cx="2017389" cy="1916906"/>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person displayName="Michael Gäde | Deutscher Squash Verband e.V." id="{CE1EE969-1316-425B-8FE0-9D8A6F583E03}" userId="S::michael.gaede@dsqv.de::424ff840-c98a-42c2-ab8b-d4d272f4cc3a" providerId="AD"/>
</personList>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14" dT="2026-01-08T13:17:33.11" personId="{CE1EE969-1316-425B-8FE0-9D8A6F583E03}" id="{6A694F74-9240-4A8D-B4FB-FA496AD02C23}">
    <text>Please also note that all players, parents and coaches are required to have an ESID number, which can be requested HERE via the European Squash Federation database website. For this purpose, please register as a player. 
The background is safeguarding for all children at the tournament — everyone present in an official capacity (coach or parent) must be registered.</text>
    <extLst>
      <x:ext xmlns:xltc2="http://schemas.microsoft.com/office/spreadsheetml/2020/threadedcomments2" uri="{F7C98A9C-CBB3-438F-8F68-D28B6AF4A901}">
        <xltc2:checksum>1851443600</xltc2:checksum>
        <xltc2:hyperlink startIndex="115" length="4" url="https://esf.tournamentsoftware.com/member/createorganizationaccount.aspx?id=8B5D0106-404D-41C3-B2FB-E6FE1BCEAB52"/>
      </x:ext>
    </extLs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germanjunioropen.dsqv.de/wp-content/uploads/sites/26/2024/11/GJO-2025.pdf" TargetMode="External"/><Relationship Id="rId1" Type="http://schemas.openxmlformats.org/officeDocument/2006/relationships/hyperlink" Target="https://esf.tournamentsoftware.com/tournament/C9B9C412-5C75-406B-A90A-884DA36187E6" TargetMode="External"/><Relationship Id="rId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4B711-E508-4A64-8382-CEDCD12B5436}">
  <sheetPr codeName="Tabelle1">
    <tabColor rgb="FFFFC000"/>
  </sheetPr>
  <dimension ref="A1:IY1154"/>
  <sheetViews>
    <sheetView tabSelected="1" zoomScaleNormal="100" workbookViewId="0">
      <selection activeCell="C2" sqref="C2:K2"/>
    </sheetView>
  </sheetViews>
  <sheetFormatPr baseColWidth="10" defaultColWidth="9" defaultRowHeight="13.15"/>
  <cols>
    <col min="1" max="1" width="3.6640625" style="2" customWidth="1"/>
    <col min="2" max="2" width="9.33203125" style="60" customWidth="1"/>
    <col min="3" max="3" width="23" style="13" customWidth="1"/>
    <col min="4" max="4" width="20.6640625" style="13" customWidth="1"/>
    <col min="5" max="5" width="11" style="13" bestFit="1" customWidth="1"/>
    <col min="6" max="6" width="12.33203125" style="14" bestFit="1" customWidth="1"/>
    <col min="7" max="7" width="12.6640625" style="14" customWidth="1"/>
    <col min="8" max="8" width="12.6640625" style="13" customWidth="1"/>
    <col min="9" max="10" width="13" style="15" bestFit="1" customWidth="1"/>
    <col min="11" max="11" width="10.6640625" style="15" customWidth="1"/>
    <col min="12" max="12" width="6.6640625" style="15" customWidth="1"/>
    <col min="13" max="13" width="30" style="16" bestFit="1" customWidth="1"/>
    <col min="14" max="15" width="11.6640625" style="16" customWidth="1"/>
    <col min="16" max="16" width="8.33203125" style="16" bestFit="1" customWidth="1"/>
    <col min="17" max="17" width="11.6640625" style="16" customWidth="1"/>
    <col min="18" max="18" width="8.6640625" style="16" customWidth="1"/>
    <col min="19" max="19" width="11.33203125" style="16" bestFit="1" customWidth="1"/>
    <col min="20" max="20" width="11.6640625" style="16" customWidth="1"/>
    <col min="21" max="21" width="8.6640625" style="16" customWidth="1"/>
    <col min="22" max="22" width="11.33203125" style="16" bestFit="1" customWidth="1"/>
    <col min="23" max="25" width="5.6640625" style="16" customWidth="1"/>
    <col min="26" max="26" width="20.6640625" style="16" customWidth="1"/>
    <col min="27" max="27" width="18.6640625" style="16" bestFit="1" customWidth="1"/>
    <col min="28" max="28" width="13" style="10" hidden="1" customWidth="1"/>
    <col min="29" max="107" width="9" style="10" hidden="1" customWidth="1"/>
    <col min="108" max="108" width="9.6640625" style="10" hidden="1" customWidth="1"/>
    <col min="109" max="186" width="9" style="10" hidden="1" customWidth="1"/>
    <col min="187" max="259" width="9" style="10" customWidth="1"/>
    <col min="260" max="354" width="9" style="2" customWidth="1"/>
    <col min="355" max="16384" width="9" style="2"/>
  </cols>
  <sheetData>
    <row r="1" spans="1:259" ht="32.25" customHeight="1">
      <c r="A1" s="62"/>
      <c r="B1" s="63"/>
      <c r="C1" s="306" t="s">
        <v>0</v>
      </c>
      <c r="D1" s="306"/>
      <c r="E1" s="306"/>
      <c r="F1" s="306"/>
      <c r="G1" s="306"/>
      <c r="H1" s="306"/>
      <c r="I1" s="306"/>
      <c r="J1" s="306"/>
      <c r="K1" s="307"/>
      <c r="L1" s="307"/>
      <c r="M1" s="64"/>
      <c r="N1" s="180"/>
      <c r="O1" s="65"/>
      <c r="P1" s="65"/>
      <c r="Q1" s="109"/>
      <c r="R1" s="66"/>
      <c r="S1" s="66"/>
      <c r="T1" s="66"/>
      <c r="U1" s="66"/>
      <c r="V1" s="66"/>
      <c r="W1" s="66"/>
      <c r="X1" s="66"/>
      <c r="Y1" s="66"/>
      <c r="Z1" s="66"/>
      <c r="AA1" s="67"/>
    </row>
    <row r="2" spans="1:259" ht="26" customHeight="1">
      <c r="A2" s="68"/>
      <c r="B2" s="69"/>
      <c r="C2" s="345"/>
      <c r="D2" s="346"/>
      <c r="E2" s="346"/>
      <c r="F2" s="346"/>
      <c r="G2" s="346"/>
      <c r="H2" s="346"/>
      <c r="I2" s="346"/>
      <c r="J2" s="346"/>
      <c r="K2" s="347"/>
      <c r="L2" s="308"/>
      <c r="M2" s="70"/>
      <c r="N2" s="70"/>
      <c r="O2" s="70"/>
      <c r="P2" s="70"/>
      <c r="Q2" s="70"/>
      <c r="R2" s="71"/>
      <c r="S2" s="71"/>
      <c r="T2" s="71"/>
      <c r="U2" s="71"/>
      <c r="V2" s="71"/>
      <c r="W2" s="71"/>
      <c r="X2" s="71"/>
      <c r="Y2" s="71"/>
      <c r="Z2" s="71"/>
      <c r="AA2" s="72"/>
    </row>
    <row r="3" spans="1:259" s="3" customFormat="1" ht="20.25" customHeight="1">
      <c r="A3" s="73"/>
      <c r="B3" s="74"/>
      <c r="C3" s="380" t="s">
        <v>1</v>
      </c>
      <c r="D3" s="380"/>
      <c r="E3" s="380"/>
      <c r="F3" s="380"/>
      <c r="G3" s="309"/>
      <c r="H3" s="310"/>
      <c r="I3" s="311"/>
      <c r="J3" s="311"/>
      <c r="K3" s="311"/>
      <c r="L3" s="311"/>
      <c r="M3" s="75"/>
      <c r="N3" s="75"/>
      <c r="O3" s="75"/>
      <c r="P3" s="75"/>
      <c r="Q3" s="75"/>
      <c r="R3" s="75"/>
      <c r="S3" s="75"/>
      <c r="T3" s="71"/>
      <c r="U3" s="71"/>
      <c r="V3" s="71"/>
      <c r="W3" s="71"/>
      <c r="X3" s="71"/>
      <c r="Y3" s="71"/>
      <c r="Z3" s="71"/>
      <c r="AA3" s="72"/>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c r="BT3" s="19"/>
      <c r="BU3" s="19"/>
      <c r="BV3" s="19"/>
      <c r="BW3" s="19"/>
      <c r="BX3" s="19"/>
      <c r="BY3" s="19"/>
      <c r="BZ3" s="19"/>
      <c r="CA3" s="19"/>
      <c r="CB3" s="19"/>
      <c r="CC3" s="19"/>
      <c r="CD3" s="19"/>
      <c r="CE3" s="19"/>
      <c r="CF3" s="19"/>
      <c r="CG3" s="19"/>
      <c r="CH3" s="19"/>
      <c r="CI3" s="19"/>
      <c r="CJ3" s="19"/>
      <c r="CK3" s="19"/>
      <c r="CL3" s="19"/>
      <c r="CM3" s="19"/>
      <c r="CN3" s="19"/>
      <c r="CO3" s="19"/>
      <c r="CP3" s="19"/>
      <c r="CQ3" s="19"/>
      <c r="CR3" s="19"/>
      <c r="CS3" s="19"/>
      <c r="CT3" s="19"/>
      <c r="CU3" s="19"/>
      <c r="CV3" s="19"/>
      <c r="CW3" s="19"/>
      <c r="CX3" s="19"/>
      <c r="CY3" s="19"/>
      <c r="CZ3" s="19"/>
      <c r="DA3" s="19"/>
      <c r="DB3" s="19"/>
      <c r="DC3" s="19"/>
      <c r="DD3" s="19"/>
      <c r="DE3" s="19"/>
      <c r="DF3" s="19"/>
      <c r="DG3" s="19"/>
      <c r="DH3" s="19"/>
      <c r="DI3" s="19"/>
      <c r="DJ3" s="19"/>
      <c r="DK3" s="19"/>
      <c r="DL3" s="19"/>
      <c r="DM3" s="19"/>
      <c r="DN3" s="19"/>
      <c r="DO3" s="19"/>
      <c r="DP3" s="19"/>
      <c r="DQ3" s="19"/>
      <c r="DR3" s="19"/>
      <c r="DS3" s="19"/>
      <c r="DT3" s="19"/>
      <c r="DU3" s="19"/>
      <c r="DV3" s="19"/>
      <c r="DW3" s="19"/>
      <c r="DX3" s="19"/>
      <c r="DY3" s="19"/>
      <c r="DZ3" s="19"/>
      <c r="EA3" s="19"/>
      <c r="EB3" s="19"/>
      <c r="EC3" s="19"/>
      <c r="ED3" s="19"/>
      <c r="EE3" s="19"/>
      <c r="EF3" s="19"/>
      <c r="EG3" s="19"/>
      <c r="EH3" s="19"/>
      <c r="EI3" s="19"/>
      <c r="EJ3" s="19"/>
      <c r="EK3" s="19"/>
      <c r="EL3" s="19"/>
      <c r="EM3" s="19"/>
      <c r="EN3" s="19"/>
      <c r="EO3" s="19"/>
      <c r="EP3" s="19"/>
      <c r="EQ3" s="19"/>
      <c r="ER3" s="19"/>
      <c r="ES3" s="19"/>
      <c r="ET3" s="19"/>
      <c r="EU3" s="19"/>
      <c r="EV3" s="19"/>
      <c r="EW3" s="19"/>
      <c r="EX3" s="19"/>
      <c r="EY3" s="19"/>
      <c r="EZ3" s="19"/>
      <c r="FA3" s="19"/>
      <c r="FB3" s="19"/>
      <c r="FC3" s="19"/>
      <c r="FD3" s="19"/>
      <c r="FE3" s="19"/>
      <c r="FF3" s="19"/>
      <c r="FG3" s="19"/>
      <c r="FH3" s="19"/>
      <c r="FI3" s="19"/>
      <c r="FJ3" s="19"/>
      <c r="FK3" s="19"/>
      <c r="FL3" s="19"/>
      <c r="FM3" s="19"/>
      <c r="FN3" s="19"/>
      <c r="FO3" s="19"/>
      <c r="FP3" s="19"/>
      <c r="FQ3" s="19"/>
      <c r="FR3" s="19"/>
      <c r="FS3" s="19"/>
      <c r="FT3" s="19"/>
      <c r="FU3" s="19"/>
      <c r="FV3" s="19"/>
      <c r="FW3" s="19"/>
      <c r="FX3" s="19"/>
      <c r="FY3" s="19"/>
      <c r="FZ3" s="19"/>
      <c r="GA3" s="19"/>
      <c r="GB3" s="19"/>
      <c r="GC3" s="19"/>
      <c r="GD3" s="19"/>
      <c r="GE3" s="19"/>
      <c r="GF3" s="19"/>
      <c r="GG3" s="19"/>
      <c r="GH3" s="19"/>
      <c r="GI3" s="19"/>
      <c r="GJ3" s="19"/>
      <c r="GK3" s="19"/>
      <c r="GL3" s="19"/>
      <c r="GM3" s="19"/>
      <c r="GN3" s="19"/>
      <c r="GO3" s="19"/>
      <c r="GP3" s="19"/>
      <c r="GQ3" s="19"/>
      <c r="GR3" s="19"/>
      <c r="GS3" s="19"/>
      <c r="GT3" s="19"/>
      <c r="GU3" s="19"/>
      <c r="GV3" s="19"/>
      <c r="GW3" s="19"/>
      <c r="GX3" s="19"/>
      <c r="GY3" s="19"/>
      <c r="GZ3" s="19"/>
      <c r="HA3" s="19"/>
      <c r="HB3" s="19"/>
      <c r="HC3" s="19"/>
      <c r="HD3" s="19"/>
      <c r="HE3" s="19"/>
      <c r="HF3" s="19"/>
      <c r="HG3" s="19"/>
      <c r="HH3" s="19"/>
      <c r="HI3" s="19"/>
      <c r="HJ3" s="19"/>
      <c r="HK3" s="19"/>
      <c r="HL3" s="19"/>
      <c r="HM3" s="19"/>
      <c r="HN3" s="19"/>
      <c r="HO3" s="19"/>
      <c r="HP3" s="19"/>
      <c r="HQ3" s="19"/>
      <c r="HR3" s="19"/>
      <c r="HS3" s="19"/>
      <c r="HT3" s="19"/>
      <c r="HU3" s="19"/>
      <c r="HV3" s="19"/>
      <c r="HW3" s="19"/>
      <c r="HX3" s="19"/>
      <c r="HY3" s="19"/>
      <c r="HZ3" s="19"/>
      <c r="IA3" s="19"/>
      <c r="IB3" s="19"/>
      <c r="IC3" s="19"/>
      <c r="ID3" s="19"/>
      <c r="IE3" s="19"/>
      <c r="IF3" s="19"/>
      <c r="IG3" s="19"/>
      <c r="IH3" s="19"/>
      <c r="II3" s="19"/>
      <c r="IJ3" s="19"/>
      <c r="IK3" s="19"/>
      <c r="IL3" s="19"/>
      <c r="IM3" s="19"/>
      <c r="IN3" s="19"/>
      <c r="IO3" s="19"/>
      <c r="IP3" s="19"/>
      <c r="IQ3" s="19"/>
      <c r="IR3" s="19"/>
      <c r="IS3" s="19"/>
      <c r="IT3" s="19"/>
      <c r="IU3" s="19"/>
      <c r="IV3" s="19"/>
      <c r="IW3" s="19"/>
      <c r="IX3" s="19"/>
      <c r="IY3" s="19"/>
    </row>
    <row r="4" spans="1:259" s="4" customFormat="1" ht="20.25" customHeight="1">
      <c r="A4" s="76"/>
      <c r="B4" s="77"/>
      <c r="C4" s="312" t="s">
        <v>2</v>
      </c>
      <c r="D4" s="312" t="s">
        <v>3</v>
      </c>
      <c r="E4" s="313" t="s">
        <v>4</v>
      </c>
      <c r="F4" s="314"/>
      <c r="G4" s="314"/>
      <c r="H4" s="314"/>
      <c r="I4" s="315" t="s">
        <v>15</v>
      </c>
      <c r="J4" s="315" t="s">
        <v>5</v>
      </c>
      <c r="K4" s="316"/>
      <c r="L4" s="317"/>
      <c r="M4" s="78"/>
      <c r="N4" s="78"/>
      <c r="O4" s="78"/>
      <c r="P4" s="78"/>
      <c r="Q4" s="79"/>
      <c r="R4" s="78"/>
      <c r="S4" s="78"/>
      <c r="T4" s="78"/>
      <c r="U4" s="78"/>
      <c r="V4" s="71"/>
      <c r="W4" s="71"/>
      <c r="X4" s="71"/>
      <c r="Y4" s="71"/>
      <c r="Z4" s="71"/>
      <c r="AA4" s="72"/>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c r="IX4" s="5"/>
      <c r="IY4" s="5"/>
    </row>
    <row r="5" spans="1:259" s="4" customFormat="1" ht="25.5" customHeight="1">
      <c r="A5" s="76"/>
      <c r="B5" s="77"/>
      <c r="C5" s="318" t="s">
        <v>239</v>
      </c>
      <c r="D5" s="318" t="s">
        <v>239</v>
      </c>
      <c r="E5" s="350" t="s">
        <v>239</v>
      </c>
      <c r="F5" s="351"/>
      <c r="G5" s="351"/>
      <c r="H5" s="352"/>
      <c r="I5" s="319" t="s">
        <v>239</v>
      </c>
      <c r="J5" s="381" t="s">
        <v>239</v>
      </c>
      <c r="K5" s="382"/>
      <c r="L5" s="317"/>
      <c r="M5" s="80"/>
      <c r="N5" s="80"/>
      <c r="O5" s="80"/>
      <c r="P5" s="80"/>
      <c r="Q5" s="80"/>
      <c r="R5" s="78"/>
      <c r="S5" s="78"/>
      <c r="T5" s="78"/>
      <c r="U5" s="78"/>
      <c r="V5" s="71"/>
      <c r="W5" s="71"/>
      <c r="X5" s="71"/>
      <c r="Y5" s="71"/>
      <c r="Z5" s="71"/>
      <c r="AA5" s="81"/>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c r="IW5" s="5"/>
      <c r="IX5" s="5"/>
      <c r="IY5" s="5"/>
    </row>
    <row r="6" spans="1:259" s="3" customFormat="1" ht="20.25" customHeight="1">
      <c r="A6" s="73"/>
      <c r="B6" s="74"/>
      <c r="C6" s="380" t="s">
        <v>197</v>
      </c>
      <c r="D6" s="380"/>
      <c r="E6" s="380"/>
      <c r="F6" s="380"/>
      <c r="G6" s="380"/>
      <c r="H6" s="380"/>
      <c r="I6" s="320"/>
      <c r="J6" s="316"/>
      <c r="K6" s="316"/>
      <c r="L6" s="311"/>
      <c r="M6" s="75"/>
      <c r="N6" s="75"/>
      <c r="O6" s="75"/>
      <c r="P6" s="75"/>
      <c r="Q6" s="75"/>
      <c r="R6" s="75"/>
      <c r="S6" s="82"/>
      <c r="T6" s="82"/>
      <c r="U6" s="82"/>
      <c r="V6" s="71"/>
      <c r="W6" s="71"/>
      <c r="X6" s="71"/>
      <c r="Y6" s="71"/>
      <c r="Z6" s="96"/>
      <c r="AA6" s="181" t="s">
        <v>240</v>
      </c>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c r="DI6" s="19"/>
      <c r="DJ6" s="19"/>
      <c r="DK6" s="19"/>
      <c r="DL6" s="19"/>
      <c r="DM6" s="19"/>
      <c r="DN6" s="19"/>
      <c r="DO6" s="19"/>
      <c r="DP6" s="19"/>
      <c r="DQ6" s="19"/>
      <c r="DR6" s="19"/>
      <c r="DS6" s="19"/>
      <c r="DT6" s="19"/>
      <c r="DU6" s="19"/>
      <c r="DV6" s="19"/>
      <c r="DW6" s="19"/>
      <c r="DX6" s="19"/>
      <c r="DY6" s="19"/>
      <c r="DZ6" s="19"/>
      <c r="EA6" s="19"/>
      <c r="EB6" s="19"/>
      <c r="EC6" s="19"/>
      <c r="ED6" s="19"/>
      <c r="EE6" s="19"/>
      <c r="EF6" s="19"/>
      <c r="EG6" s="19"/>
      <c r="EH6" s="19"/>
      <c r="EI6" s="19"/>
      <c r="EJ6" s="19"/>
      <c r="EK6" s="19"/>
      <c r="EL6" s="19"/>
      <c r="EM6" s="19"/>
      <c r="EN6" s="19"/>
      <c r="EO6" s="19"/>
      <c r="EP6" s="19"/>
      <c r="EQ6" s="19"/>
      <c r="ER6" s="19"/>
      <c r="ES6" s="19"/>
      <c r="ET6" s="19"/>
      <c r="EU6" s="19"/>
      <c r="EV6" s="19"/>
      <c r="EW6" s="19"/>
      <c r="EX6" s="19"/>
      <c r="EY6" s="19"/>
      <c r="EZ6" s="19"/>
      <c r="FA6" s="19"/>
      <c r="FB6" s="19"/>
      <c r="FC6" s="19"/>
      <c r="FD6" s="19"/>
      <c r="FE6" s="19"/>
      <c r="FF6" s="19"/>
      <c r="FG6" s="19"/>
      <c r="FH6" s="19"/>
      <c r="FI6" s="19"/>
      <c r="FJ6" s="19"/>
      <c r="FK6" s="19"/>
      <c r="FL6" s="19"/>
      <c r="FM6" s="19"/>
      <c r="FN6" s="19"/>
      <c r="FO6" s="19"/>
      <c r="FP6" s="19"/>
      <c r="FQ6" s="19"/>
      <c r="FR6" s="19"/>
      <c r="FS6" s="19"/>
      <c r="FT6" s="19"/>
      <c r="FU6" s="19"/>
      <c r="FV6" s="19"/>
      <c r="FW6" s="19"/>
      <c r="FX6" s="19"/>
      <c r="FY6" s="19"/>
      <c r="FZ6" s="19"/>
      <c r="GA6" s="19"/>
      <c r="GB6" s="19"/>
      <c r="GC6" s="19"/>
      <c r="GD6" s="19"/>
      <c r="GE6" s="19"/>
      <c r="GF6" s="19"/>
      <c r="GG6" s="19"/>
      <c r="GH6" s="19"/>
      <c r="GI6" s="19"/>
      <c r="GJ6" s="19"/>
      <c r="GK6" s="19"/>
      <c r="GL6" s="19"/>
      <c r="GM6" s="19"/>
      <c r="GN6" s="19"/>
      <c r="GO6" s="19"/>
      <c r="GP6" s="19"/>
      <c r="GQ6" s="19"/>
      <c r="GR6" s="19"/>
      <c r="GS6" s="19"/>
      <c r="GT6" s="19"/>
      <c r="GU6" s="19"/>
      <c r="GV6" s="19"/>
      <c r="GW6" s="19"/>
      <c r="GX6" s="19"/>
      <c r="GY6" s="19"/>
      <c r="GZ6" s="19"/>
      <c r="HA6" s="19"/>
      <c r="HB6" s="19"/>
      <c r="HC6" s="19"/>
      <c r="HD6" s="19"/>
      <c r="HE6" s="19"/>
      <c r="HF6" s="19"/>
      <c r="HG6" s="19"/>
      <c r="HH6" s="19"/>
      <c r="HI6" s="19"/>
      <c r="HJ6" s="19"/>
      <c r="HK6" s="19"/>
      <c r="HL6" s="19"/>
      <c r="HM6" s="19"/>
      <c r="HN6" s="19"/>
      <c r="HO6" s="19"/>
      <c r="HP6" s="19"/>
      <c r="HQ6" s="19"/>
      <c r="HR6" s="19"/>
      <c r="HS6" s="19"/>
      <c r="HT6" s="19"/>
      <c r="HU6" s="19"/>
      <c r="HV6" s="19"/>
      <c r="HW6" s="19"/>
      <c r="HX6" s="19"/>
      <c r="HY6" s="19"/>
      <c r="HZ6" s="19"/>
      <c r="IA6" s="19"/>
      <c r="IB6" s="19"/>
      <c r="IC6" s="19"/>
      <c r="ID6" s="19"/>
      <c r="IE6" s="19"/>
      <c r="IF6" s="19"/>
      <c r="IG6" s="19"/>
      <c r="IH6" s="19"/>
      <c r="II6" s="19"/>
      <c r="IJ6" s="19"/>
      <c r="IK6" s="19"/>
      <c r="IL6" s="19"/>
      <c r="IM6" s="19"/>
      <c r="IN6" s="19"/>
      <c r="IO6" s="19"/>
      <c r="IP6" s="19"/>
      <c r="IQ6" s="19"/>
      <c r="IR6" s="19"/>
      <c r="IS6" s="19"/>
      <c r="IT6" s="19"/>
      <c r="IU6" s="19"/>
      <c r="IV6" s="19"/>
      <c r="IW6" s="19"/>
      <c r="IX6" s="19"/>
      <c r="IY6" s="19"/>
    </row>
    <row r="7" spans="1:259" s="4" customFormat="1" ht="20.25" customHeight="1">
      <c r="A7" s="76"/>
      <c r="B7" s="77"/>
      <c r="C7" s="312" t="s">
        <v>2</v>
      </c>
      <c r="D7" s="312" t="s">
        <v>3</v>
      </c>
      <c r="E7" s="313" t="s">
        <v>4</v>
      </c>
      <c r="F7" s="314"/>
      <c r="G7" s="314"/>
      <c r="H7" s="314"/>
      <c r="I7" s="315" t="s">
        <v>15</v>
      </c>
      <c r="J7" s="315" t="s">
        <v>5</v>
      </c>
      <c r="K7" s="316"/>
      <c r="L7" s="317"/>
      <c r="M7" s="78"/>
      <c r="N7" s="78"/>
      <c r="O7" s="78"/>
      <c r="P7" s="78"/>
      <c r="Q7" s="79"/>
      <c r="R7" s="78"/>
      <c r="S7" s="78"/>
      <c r="T7" s="78"/>
      <c r="U7" s="82"/>
      <c r="V7" s="71"/>
      <c r="W7" s="71"/>
      <c r="X7" s="71"/>
      <c r="Y7" s="71"/>
      <c r="Z7" s="71"/>
      <c r="AA7" s="72"/>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5"/>
      <c r="ID7" s="5"/>
      <c r="IE7" s="5"/>
      <c r="IF7" s="5"/>
      <c r="IG7" s="5"/>
      <c r="IH7" s="5"/>
      <c r="II7" s="5"/>
      <c r="IJ7" s="5"/>
      <c r="IK7" s="5"/>
      <c r="IL7" s="5"/>
      <c r="IM7" s="5"/>
      <c r="IN7" s="5"/>
      <c r="IO7" s="5"/>
      <c r="IP7" s="5"/>
      <c r="IQ7" s="5"/>
      <c r="IR7" s="5"/>
      <c r="IS7" s="5"/>
      <c r="IT7" s="5"/>
      <c r="IU7" s="5"/>
      <c r="IV7" s="5"/>
      <c r="IW7" s="5"/>
      <c r="IX7" s="5"/>
      <c r="IY7" s="5"/>
    </row>
    <row r="8" spans="1:259" s="4" customFormat="1" ht="25.5" customHeight="1">
      <c r="A8" s="76"/>
      <c r="B8" s="77"/>
      <c r="C8" s="318"/>
      <c r="D8" s="318"/>
      <c r="E8" s="350"/>
      <c r="F8" s="351"/>
      <c r="G8" s="351"/>
      <c r="H8" s="352"/>
      <c r="I8" s="319"/>
      <c r="J8" s="381"/>
      <c r="K8" s="382"/>
      <c r="L8" s="321"/>
      <c r="M8" s="83"/>
      <c r="N8" s="83"/>
      <c r="O8" s="61"/>
      <c r="P8" s="61"/>
      <c r="Q8" s="61"/>
      <c r="R8" s="78"/>
      <c r="S8" s="78"/>
      <c r="T8" s="78"/>
      <c r="U8" s="82"/>
      <c r="V8" s="71"/>
      <c r="W8" s="71"/>
      <c r="X8" s="71"/>
      <c r="Y8" s="71"/>
      <c r="Z8" s="71"/>
      <c r="AA8" s="72"/>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c r="IQ8" s="5"/>
      <c r="IR8" s="5"/>
      <c r="IS8" s="5"/>
      <c r="IT8" s="5"/>
      <c r="IU8" s="5"/>
      <c r="IV8" s="5"/>
      <c r="IW8" s="5"/>
      <c r="IX8" s="5"/>
      <c r="IY8" s="5"/>
    </row>
    <row r="9" spans="1:259" s="95" customFormat="1" ht="30" customHeight="1">
      <c r="A9" s="92"/>
      <c r="B9" s="93"/>
      <c r="C9" s="383" t="s">
        <v>241</v>
      </c>
      <c r="D9" s="383"/>
      <c r="E9" s="383"/>
      <c r="F9" s="383"/>
      <c r="G9" s="383"/>
      <c r="H9" s="383"/>
      <c r="I9" s="383"/>
      <c r="J9" s="383"/>
      <c r="K9" s="383"/>
      <c r="L9" s="383"/>
      <c r="M9" s="355" t="s">
        <v>226</v>
      </c>
      <c r="N9" s="355"/>
      <c r="O9" s="355"/>
      <c r="P9" s="355"/>
      <c r="Q9" s="355"/>
      <c r="R9" s="355"/>
      <c r="S9" s="355"/>
      <c r="T9" s="355"/>
      <c r="U9" s="355"/>
      <c r="V9" s="355"/>
      <c r="W9" s="305"/>
      <c r="X9" s="305"/>
      <c r="Y9" s="305"/>
      <c r="Z9" s="305"/>
      <c r="AA9" s="72"/>
      <c r="AB9" s="94"/>
      <c r="AC9" s="94"/>
      <c r="AD9" s="94"/>
      <c r="AE9" s="94"/>
      <c r="AF9" s="94"/>
      <c r="AG9" s="94"/>
      <c r="AH9" s="94"/>
      <c r="AI9" s="94"/>
      <c r="AJ9" s="94"/>
      <c r="AK9" s="94"/>
      <c r="AL9" s="94"/>
      <c r="AM9" s="94"/>
      <c r="AN9" s="94"/>
      <c r="AO9" s="94"/>
      <c r="AP9" s="94"/>
      <c r="AQ9" s="94"/>
      <c r="AR9" s="94"/>
      <c r="AS9" s="94"/>
      <c r="AT9" s="94"/>
      <c r="AU9" s="94"/>
      <c r="AV9" s="94"/>
      <c r="AW9" s="94"/>
      <c r="AX9" s="94"/>
      <c r="AY9" s="94"/>
      <c r="AZ9" s="94"/>
      <c r="BA9" s="94"/>
      <c r="BB9" s="94"/>
      <c r="BC9" s="94"/>
      <c r="BD9" s="94"/>
      <c r="BE9" s="94"/>
      <c r="BF9" s="94"/>
      <c r="BG9" s="94"/>
      <c r="BH9" s="94"/>
      <c r="BI9" s="94"/>
      <c r="BJ9" s="94"/>
      <c r="BK9" s="94"/>
      <c r="BL9" s="94"/>
      <c r="BM9" s="94"/>
      <c r="BN9" s="94"/>
      <c r="BO9" s="94"/>
      <c r="BP9" s="94"/>
      <c r="BQ9" s="94"/>
      <c r="BR9" s="94"/>
      <c r="BS9" s="94"/>
      <c r="BT9" s="94"/>
      <c r="BU9" s="94"/>
      <c r="BV9" s="94"/>
      <c r="BW9" s="94"/>
      <c r="BX9" s="94"/>
      <c r="BY9" s="94"/>
      <c r="BZ9" s="94"/>
      <c r="CA9" s="94"/>
      <c r="CB9" s="94"/>
      <c r="CC9" s="94"/>
      <c r="CD9" s="94"/>
      <c r="CE9" s="94"/>
      <c r="CF9" s="94"/>
      <c r="CG9" s="94"/>
      <c r="CH9" s="94"/>
      <c r="CI9" s="94"/>
      <c r="CJ9" s="94"/>
      <c r="CK9" s="94"/>
      <c r="CL9" s="94"/>
      <c r="CM9" s="94"/>
      <c r="CN9" s="94"/>
      <c r="CO9" s="94"/>
      <c r="CP9" s="94"/>
      <c r="CQ9" s="94"/>
      <c r="CR9" s="94"/>
      <c r="CS9" s="94"/>
      <c r="CT9" s="94"/>
      <c r="CU9" s="94"/>
      <c r="CV9" s="94"/>
      <c r="CW9" s="94"/>
      <c r="CX9" s="94"/>
      <c r="CY9" s="94"/>
      <c r="CZ9" s="94"/>
      <c r="DA9" s="94"/>
      <c r="DB9" s="94"/>
      <c r="DC9" s="94"/>
      <c r="DD9" s="94"/>
      <c r="DE9" s="94"/>
      <c r="DF9" s="94"/>
      <c r="DG9" s="94"/>
      <c r="DH9" s="94"/>
      <c r="DI9" s="94"/>
      <c r="DJ9" s="94"/>
      <c r="DK9" s="94"/>
      <c r="DL9" s="94"/>
      <c r="DM9" s="94"/>
      <c r="DN9" s="94"/>
      <c r="DO9" s="94"/>
      <c r="DP9" s="94"/>
      <c r="DQ9" s="94"/>
      <c r="DR9" s="94"/>
      <c r="DS9" s="94"/>
      <c r="DT9" s="94"/>
      <c r="DU9" s="94"/>
      <c r="DV9" s="94"/>
      <c r="DW9" s="94"/>
      <c r="DX9" s="94"/>
      <c r="DY9" s="94"/>
      <c r="DZ9" s="94"/>
      <c r="EA9" s="94"/>
      <c r="EB9" s="94"/>
      <c r="EC9" s="94"/>
      <c r="ED9" s="94"/>
      <c r="EE9" s="94"/>
      <c r="EF9" s="94"/>
      <c r="EG9" s="94"/>
      <c r="EH9" s="94"/>
      <c r="EI9" s="94"/>
      <c r="EJ9" s="94"/>
      <c r="EK9" s="94"/>
      <c r="EL9" s="94"/>
      <c r="EM9" s="94"/>
      <c r="EN9" s="94"/>
      <c r="EO9" s="94"/>
      <c r="EP9" s="94"/>
      <c r="EQ9" s="94"/>
      <c r="ER9" s="94"/>
      <c r="ES9" s="94"/>
      <c r="ET9" s="94"/>
      <c r="EU9" s="94"/>
      <c r="EV9" s="94"/>
      <c r="EW9" s="94"/>
      <c r="EX9" s="94"/>
      <c r="EY9" s="94"/>
      <c r="EZ9" s="94"/>
      <c r="FA9" s="94"/>
      <c r="FB9" s="94"/>
      <c r="FC9" s="94"/>
      <c r="FD9" s="94"/>
      <c r="FE9" s="94"/>
      <c r="FF9" s="94"/>
      <c r="FG9" s="94"/>
      <c r="FH9" s="94"/>
      <c r="FI9" s="94"/>
      <c r="FJ9" s="94"/>
      <c r="FK9" s="94"/>
      <c r="FL9" s="94"/>
      <c r="FM9" s="94"/>
      <c r="FN9" s="94"/>
      <c r="FO9" s="94"/>
      <c r="FP9" s="94"/>
      <c r="FQ9" s="94"/>
      <c r="FR9" s="94"/>
      <c r="FS9" s="94"/>
      <c r="FT9" s="94"/>
      <c r="FU9" s="94"/>
      <c r="FV9" s="94"/>
      <c r="FW9" s="94"/>
      <c r="FX9" s="94"/>
      <c r="FY9" s="94"/>
      <c r="FZ9" s="94"/>
      <c r="GA9" s="94"/>
      <c r="GB9" s="94"/>
      <c r="GC9" s="94"/>
      <c r="GD9" s="94"/>
      <c r="GE9" s="94"/>
      <c r="GF9" s="94"/>
      <c r="GG9" s="94"/>
      <c r="GH9" s="94"/>
      <c r="GI9" s="94"/>
      <c r="GJ9" s="94"/>
      <c r="GK9" s="94"/>
      <c r="GL9" s="94"/>
      <c r="GM9" s="94"/>
      <c r="GN9" s="94"/>
      <c r="GO9" s="94"/>
      <c r="GP9" s="94"/>
      <c r="GQ9" s="94"/>
      <c r="GR9" s="94"/>
      <c r="GS9" s="94"/>
      <c r="GT9" s="94"/>
      <c r="GU9" s="94"/>
      <c r="GV9" s="94"/>
      <c r="GW9" s="94"/>
      <c r="GX9" s="94"/>
      <c r="GY9" s="94"/>
      <c r="GZ9" s="94"/>
      <c r="HA9" s="94"/>
      <c r="HB9" s="94"/>
      <c r="HC9" s="94"/>
      <c r="HD9" s="94"/>
      <c r="HE9" s="94"/>
      <c r="HF9" s="94"/>
      <c r="HG9" s="94"/>
      <c r="HH9" s="94"/>
      <c r="HI9" s="94"/>
      <c r="HJ9" s="94"/>
      <c r="HK9" s="94"/>
      <c r="HL9" s="94"/>
      <c r="HM9" s="94"/>
      <c r="HN9" s="94"/>
      <c r="HO9" s="94"/>
      <c r="HP9" s="94"/>
      <c r="HQ9" s="94"/>
      <c r="HR9" s="94"/>
      <c r="HS9" s="94"/>
      <c r="HT9" s="94"/>
      <c r="HU9" s="94"/>
      <c r="HV9" s="94"/>
      <c r="HW9" s="94"/>
      <c r="HX9" s="94"/>
      <c r="HY9" s="94"/>
      <c r="HZ9" s="94"/>
      <c r="IA9" s="94"/>
      <c r="IB9" s="94"/>
      <c r="IC9" s="94"/>
      <c r="ID9" s="94"/>
      <c r="IE9" s="94"/>
      <c r="IF9" s="94"/>
      <c r="IG9" s="94"/>
      <c r="IH9" s="94"/>
      <c r="II9" s="94"/>
      <c r="IJ9" s="94"/>
      <c r="IK9" s="94"/>
      <c r="IL9" s="94"/>
      <c r="IM9" s="94"/>
      <c r="IN9" s="94"/>
      <c r="IO9" s="94"/>
      <c r="IP9" s="94"/>
      <c r="IQ9" s="94"/>
      <c r="IR9" s="94"/>
      <c r="IS9" s="94"/>
      <c r="IT9" s="94"/>
      <c r="IU9" s="94"/>
      <c r="IV9" s="94"/>
      <c r="IW9" s="94"/>
      <c r="IX9" s="94"/>
      <c r="IY9" s="94"/>
    </row>
    <row r="10" spans="1:259" s="95" customFormat="1" ht="30" customHeight="1">
      <c r="A10" s="92"/>
      <c r="B10" s="93"/>
      <c r="C10" s="383"/>
      <c r="D10" s="383"/>
      <c r="E10" s="383"/>
      <c r="F10" s="383"/>
      <c r="G10" s="383"/>
      <c r="H10" s="383"/>
      <c r="I10" s="383"/>
      <c r="J10" s="383"/>
      <c r="K10" s="383"/>
      <c r="L10" s="383"/>
      <c r="M10" s="355"/>
      <c r="N10" s="355"/>
      <c r="O10" s="355"/>
      <c r="P10" s="355"/>
      <c r="Q10" s="355"/>
      <c r="R10" s="355"/>
      <c r="S10" s="355"/>
      <c r="T10" s="355"/>
      <c r="U10" s="355"/>
      <c r="V10" s="355"/>
      <c r="W10" s="305"/>
      <c r="X10" s="305"/>
      <c r="Y10" s="305"/>
      <c r="Z10" s="305"/>
      <c r="AA10" s="72"/>
      <c r="AB10" s="94"/>
      <c r="AC10" s="94"/>
      <c r="AD10" s="94"/>
      <c r="AE10" s="94"/>
      <c r="AF10" s="94"/>
      <c r="AG10" s="94"/>
      <c r="AH10" s="94"/>
      <c r="AI10" s="94"/>
      <c r="AJ10" s="94"/>
      <c r="AK10" s="94"/>
      <c r="AL10" s="94"/>
      <c r="AM10" s="94"/>
      <c r="AN10" s="94"/>
      <c r="AO10" s="94"/>
      <c r="AP10" s="94"/>
      <c r="AQ10" s="94"/>
      <c r="AR10" s="94"/>
      <c r="AS10" s="94"/>
      <c r="AT10" s="94"/>
      <c r="AU10" s="94"/>
      <c r="AV10" s="94"/>
      <c r="AW10" s="94"/>
      <c r="AX10" s="94"/>
      <c r="AY10" s="94"/>
      <c r="AZ10" s="94"/>
      <c r="BA10" s="94"/>
      <c r="BB10" s="94"/>
      <c r="BC10" s="94"/>
      <c r="BD10" s="94"/>
      <c r="BE10" s="94"/>
      <c r="BF10" s="94"/>
      <c r="BG10" s="94"/>
      <c r="BH10" s="94"/>
      <c r="BI10" s="94"/>
      <c r="BJ10" s="94"/>
      <c r="BK10" s="94"/>
      <c r="BL10" s="94"/>
      <c r="BM10" s="94"/>
      <c r="BN10" s="94"/>
      <c r="BO10" s="94"/>
      <c r="BP10" s="94"/>
      <c r="BQ10" s="94"/>
      <c r="BR10" s="94"/>
      <c r="BS10" s="94"/>
      <c r="BT10" s="94"/>
      <c r="BU10" s="94"/>
      <c r="BV10" s="94"/>
      <c r="BW10" s="94"/>
      <c r="BX10" s="94"/>
      <c r="BY10" s="94"/>
      <c r="BZ10" s="94"/>
      <c r="CA10" s="94"/>
      <c r="CB10" s="94"/>
      <c r="CC10" s="94"/>
      <c r="CD10" s="94"/>
      <c r="CE10" s="94"/>
      <c r="CF10" s="94"/>
      <c r="CG10" s="94"/>
      <c r="CH10" s="94"/>
      <c r="CI10" s="94"/>
      <c r="CJ10" s="94"/>
      <c r="CK10" s="94"/>
      <c r="CL10" s="94"/>
      <c r="CM10" s="94"/>
      <c r="CN10" s="94"/>
      <c r="CO10" s="94"/>
      <c r="CP10" s="94"/>
      <c r="CQ10" s="94"/>
      <c r="CR10" s="94"/>
      <c r="CS10" s="94"/>
      <c r="CT10" s="94"/>
      <c r="CU10" s="94"/>
      <c r="CV10" s="94"/>
      <c r="CW10" s="94"/>
      <c r="CX10" s="94"/>
      <c r="CY10" s="94"/>
      <c r="CZ10" s="94"/>
      <c r="DA10" s="94"/>
      <c r="DB10" s="94"/>
      <c r="DC10" s="94"/>
      <c r="DD10" s="94"/>
      <c r="DE10" s="94"/>
      <c r="DF10" s="94"/>
      <c r="DG10" s="94"/>
      <c r="DH10" s="94"/>
      <c r="DI10" s="94"/>
      <c r="DJ10" s="94"/>
      <c r="DK10" s="94"/>
      <c r="DL10" s="94"/>
      <c r="DM10" s="94"/>
      <c r="DN10" s="94"/>
      <c r="DO10" s="94"/>
      <c r="DP10" s="94"/>
      <c r="DQ10" s="94"/>
      <c r="DR10" s="94"/>
      <c r="DS10" s="94"/>
      <c r="DT10" s="94"/>
      <c r="DU10" s="94"/>
      <c r="DV10" s="94"/>
      <c r="DW10" s="94"/>
      <c r="DX10" s="94"/>
      <c r="DY10" s="94"/>
      <c r="DZ10" s="94"/>
      <c r="EA10" s="94"/>
      <c r="EB10" s="94"/>
      <c r="EC10" s="94"/>
      <c r="ED10" s="94"/>
      <c r="EE10" s="94"/>
      <c r="EF10" s="94"/>
      <c r="EG10" s="94"/>
      <c r="EH10" s="94"/>
      <c r="EI10" s="94"/>
      <c r="EJ10" s="94"/>
      <c r="EK10" s="94"/>
      <c r="EL10" s="94"/>
      <c r="EM10" s="94"/>
      <c r="EN10" s="94"/>
      <c r="EO10" s="94"/>
      <c r="EP10" s="94"/>
      <c r="EQ10" s="94"/>
      <c r="ER10" s="94"/>
      <c r="ES10" s="94"/>
      <c r="ET10" s="94"/>
      <c r="EU10" s="94"/>
      <c r="EV10" s="94"/>
      <c r="EW10" s="94"/>
      <c r="EX10" s="94"/>
      <c r="EY10" s="94"/>
      <c r="EZ10" s="94"/>
      <c r="FA10" s="94"/>
      <c r="FB10" s="94"/>
      <c r="FC10" s="94"/>
      <c r="FD10" s="94"/>
      <c r="FE10" s="94"/>
      <c r="FF10" s="94"/>
      <c r="FG10" s="94"/>
      <c r="FH10" s="94"/>
      <c r="FI10" s="94"/>
      <c r="FJ10" s="94"/>
      <c r="FK10" s="94"/>
      <c r="FL10" s="94"/>
      <c r="FM10" s="94"/>
      <c r="FN10" s="94"/>
      <c r="FO10" s="94"/>
      <c r="FP10" s="94"/>
      <c r="FQ10" s="94"/>
      <c r="FR10" s="94"/>
      <c r="FS10" s="94"/>
      <c r="FT10" s="94"/>
      <c r="FU10" s="94"/>
      <c r="FV10" s="94"/>
      <c r="FW10" s="94"/>
      <c r="FX10" s="94"/>
      <c r="FY10" s="94"/>
      <c r="FZ10" s="94"/>
      <c r="GA10" s="94"/>
      <c r="GB10" s="94"/>
      <c r="GC10" s="94"/>
      <c r="GD10" s="94"/>
      <c r="GE10" s="94"/>
      <c r="GF10" s="94"/>
      <c r="GG10" s="94"/>
      <c r="GH10" s="94"/>
      <c r="GI10" s="94"/>
      <c r="GJ10" s="94"/>
      <c r="GK10" s="94"/>
      <c r="GL10" s="94"/>
      <c r="GM10" s="94"/>
      <c r="GN10" s="94"/>
      <c r="GO10" s="94"/>
      <c r="GP10" s="94"/>
      <c r="GQ10" s="94"/>
      <c r="GR10" s="94"/>
      <c r="GS10" s="94"/>
      <c r="GT10" s="94"/>
      <c r="GU10" s="94"/>
      <c r="GV10" s="94"/>
      <c r="GW10" s="94"/>
      <c r="GX10" s="94"/>
      <c r="GY10" s="94"/>
      <c r="GZ10" s="94"/>
      <c r="HA10" s="94"/>
      <c r="HB10" s="94"/>
      <c r="HC10" s="94"/>
      <c r="HD10" s="94"/>
      <c r="HE10" s="94"/>
      <c r="HF10" s="94"/>
      <c r="HG10" s="94"/>
      <c r="HH10" s="94"/>
      <c r="HI10" s="94"/>
      <c r="HJ10" s="94"/>
      <c r="HK10" s="94"/>
      <c r="HL10" s="94"/>
      <c r="HM10" s="94"/>
      <c r="HN10" s="94"/>
      <c r="HO10" s="94"/>
      <c r="HP10" s="94"/>
      <c r="HQ10" s="94"/>
      <c r="HR10" s="94"/>
      <c r="HS10" s="94"/>
      <c r="HT10" s="94"/>
      <c r="HU10" s="94"/>
      <c r="HV10" s="94"/>
      <c r="HW10" s="94"/>
      <c r="HX10" s="94"/>
      <c r="HY10" s="94"/>
      <c r="HZ10" s="94"/>
      <c r="IA10" s="94"/>
      <c r="IB10" s="94"/>
      <c r="IC10" s="94"/>
      <c r="ID10" s="94"/>
      <c r="IE10" s="94"/>
      <c r="IF10" s="94"/>
      <c r="IG10" s="94"/>
      <c r="IH10" s="94"/>
      <c r="II10" s="94"/>
      <c r="IJ10" s="94"/>
      <c r="IK10" s="94"/>
      <c r="IL10" s="94"/>
      <c r="IM10" s="94"/>
      <c r="IN10" s="94"/>
      <c r="IO10" s="94"/>
      <c r="IP10" s="94"/>
      <c r="IQ10" s="94"/>
      <c r="IR10" s="94"/>
      <c r="IS10" s="94"/>
      <c r="IT10" s="94"/>
      <c r="IU10" s="94"/>
      <c r="IV10" s="94"/>
      <c r="IW10" s="94"/>
      <c r="IX10" s="94"/>
      <c r="IY10" s="94"/>
    </row>
    <row r="11" spans="1:259" s="95" customFormat="1" ht="30" customHeight="1">
      <c r="A11" s="92"/>
      <c r="B11" s="93"/>
      <c r="C11" s="384" t="s">
        <v>242</v>
      </c>
      <c r="D11" s="385"/>
      <c r="E11" s="385"/>
      <c r="F11" s="385"/>
      <c r="G11" s="385"/>
      <c r="H11" s="385"/>
      <c r="I11" s="385"/>
      <c r="J11" s="385"/>
      <c r="K11" s="385"/>
      <c r="L11" s="322"/>
      <c r="M11" s="255"/>
      <c r="N11" s="255"/>
      <c r="O11" s="255"/>
      <c r="P11" s="255"/>
      <c r="Q11" s="255"/>
      <c r="R11" s="255"/>
      <c r="S11" s="255"/>
      <c r="T11" s="255"/>
      <c r="U11" s="255"/>
      <c r="V11" s="255"/>
      <c r="W11" s="255"/>
      <c r="X11" s="255"/>
      <c r="Y11" s="255"/>
      <c r="Z11" s="255"/>
      <c r="AA11" s="256"/>
      <c r="AB11" s="94"/>
      <c r="AC11" s="94"/>
      <c r="AD11" s="94"/>
      <c r="AE11" s="94"/>
      <c r="AF11" s="94"/>
      <c r="AG11" s="94"/>
      <c r="AH11" s="94"/>
      <c r="AI11" s="94"/>
      <c r="AJ11" s="94"/>
      <c r="AK11" s="94"/>
      <c r="AL11" s="94"/>
      <c r="AM11" s="94"/>
      <c r="AN11" s="94"/>
      <c r="AO11" s="94"/>
      <c r="AP11" s="94"/>
      <c r="AQ11" s="94"/>
      <c r="AR11" s="94"/>
      <c r="AS11" s="94"/>
      <c r="AT11" s="94"/>
      <c r="AU11" s="94"/>
      <c r="AV11" s="94"/>
      <c r="AW11" s="94"/>
      <c r="AX11" s="94"/>
      <c r="AY11" s="94"/>
      <c r="AZ11" s="94"/>
      <c r="BA11" s="94"/>
      <c r="BB11" s="94"/>
      <c r="BC11" s="94"/>
      <c r="BD11" s="94"/>
      <c r="BE11" s="94"/>
      <c r="BF11" s="94"/>
      <c r="BG11" s="94"/>
      <c r="BH11" s="94"/>
      <c r="BI11" s="94"/>
      <c r="BJ11" s="94"/>
      <c r="BK11" s="94"/>
      <c r="BL11" s="94"/>
      <c r="BM11" s="94"/>
      <c r="BN11" s="94"/>
      <c r="BO11" s="94"/>
      <c r="BP11" s="94"/>
      <c r="BQ11" s="94"/>
      <c r="BR11" s="94"/>
      <c r="BS11" s="94"/>
      <c r="BT11" s="94"/>
      <c r="BU11" s="94"/>
      <c r="BV11" s="94"/>
      <c r="BW11" s="94"/>
      <c r="BX11" s="94"/>
      <c r="BY11" s="94"/>
      <c r="BZ11" s="94"/>
      <c r="CA11" s="94"/>
      <c r="CB11" s="94"/>
      <c r="CC11" s="94"/>
      <c r="CD11" s="94"/>
      <c r="CE11" s="94"/>
      <c r="CF11" s="94"/>
      <c r="CG11" s="94"/>
      <c r="CH11" s="94"/>
      <c r="CI11" s="94"/>
      <c r="CJ11" s="94"/>
      <c r="CK11" s="94"/>
      <c r="CL11" s="94"/>
      <c r="CM11" s="94"/>
      <c r="CN11" s="94"/>
      <c r="CO11" s="94"/>
      <c r="CP11" s="94"/>
      <c r="CQ11" s="94"/>
      <c r="CR11" s="94"/>
      <c r="CS11" s="94"/>
      <c r="CT11" s="94"/>
      <c r="CU11" s="94"/>
      <c r="CV11" s="94"/>
      <c r="CW11" s="94"/>
      <c r="CX11" s="94"/>
      <c r="CY11" s="94"/>
      <c r="CZ11" s="94"/>
      <c r="DA11" s="94"/>
      <c r="DB11" s="94"/>
      <c r="DC11" s="94"/>
      <c r="DD11" s="94"/>
      <c r="DE11" s="94"/>
      <c r="DF11" s="94"/>
      <c r="DG11" s="94"/>
      <c r="DH11" s="94"/>
      <c r="DI11" s="94"/>
      <c r="DJ11" s="94"/>
      <c r="DK11" s="94"/>
      <c r="DL11" s="94"/>
      <c r="DM11" s="94"/>
      <c r="DN11" s="94"/>
      <c r="DO11" s="94"/>
      <c r="DP11" s="94"/>
      <c r="DQ11" s="94"/>
      <c r="DR11" s="94"/>
      <c r="DS11" s="94"/>
      <c r="DT11" s="94"/>
      <c r="DU11" s="94"/>
      <c r="DV11" s="94"/>
      <c r="DW11" s="94"/>
      <c r="DX11" s="94"/>
      <c r="DY11" s="94"/>
      <c r="DZ11" s="94"/>
      <c r="EA11" s="94"/>
      <c r="EB11" s="94"/>
      <c r="EC11" s="94"/>
      <c r="ED11" s="94"/>
      <c r="EE11" s="94"/>
      <c r="EF11" s="94"/>
      <c r="EG11" s="94"/>
      <c r="EH11" s="94"/>
      <c r="EI11" s="94"/>
      <c r="EJ11" s="94"/>
      <c r="EK11" s="94"/>
      <c r="EL11" s="94"/>
      <c r="EM11" s="94"/>
      <c r="EN11" s="94"/>
      <c r="EO11" s="94"/>
      <c r="EP11" s="94"/>
      <c r="EQ11" s="94"/>
      <c r="ER11" s="94"/>
      <c r="ES11" s="94"/>
      <c r="ET11" s="94"/>
      <c r="EU11" s="94"/>
      <c r="EV11" s="94"/>
      <c r="EW11" s="94"/>
      <c r="EX11" s="94"/>
      <c r="EY11" s="94"/>
      <c r="EZ11" s="94"/>
      <c r="FA11" s="94"/>
      <c r="FB11" s="94"/>
      <c r="FC11" s="94"/>
      <c r="FD11" s="94"/>
      <c r="FE11" s="94"/>
      <c r="FF11" s="94"/>
      <c r="FG11" s="94"/>
      <c r="FH11" s="94"/>
      <c r="FI11" s="94"/>
      <c r="FJ11" s="94"/>
      <c r="FK11" s="94"/>
      <c r="FL11" s="94"/>
      <c r="FM11" s="94"/>
      <c r="FN11" s="94"/>
      <c r="FO11" s="94"/>
      <c r="FP11" s="94"/>
      <c r="FQ11" s="94"/>
      <c r="FR11" s="94"/>
      <c r="FS11" s="94"/>
      <c r="FT11" s="94"/>
      <c r="FU11" s="94"/>
      <c r="FV11" s="94"/>
      <c r="FW11" s="94"/>
      <c r="FX11" s="94"/>
      <c r="FY11" s="94"/>
      <c r="FZ11" s="94"/>
      <c r="GA11" s="94"/>
      <c r="GB11" s="94"/>
      <c r="GC11" s="94"/>
      <c r="GD11" s="94"/>
      <c r="GE11" s="94"/>
      <c r="GF11" s="94"/>
      <c r="GG11" s="94"/>
      <c r="GH11" s="94"/>
      <c r="GI11" s="94"/>
      <c r="GJ11" s="94"/>
      <c r="GK11" s="94"/>
      <c r="GL11" s="94"/>
      <c r="GM11" s="94"/>
      <c r="GN11" s="94"/>
      <c r="GO11" s="94"/>
      <c r="GP11" s="94"/>
      <c r="GQ11" s="94"/>
      <c r="GR11" s="94"/>
      <c r="GS11" s="94"/>
      <c r="GT11" s="94"/>
      <c r="GU11" s="94"/>
      <c r="GV11" s="94"/>
      <c r="GW11" s="94"/>
      <c r="GX11" s="94"/>
      <c r="GY11" s="94"/>
      <c r="GZ11" s="94"/>
      <c r="HA11" s="94"/>
      <c r="HB11" s="94"/>
      <c r="HC11" s="94"/>
      <c r="HD11" s="94"/>
      <c r="HE11" s="94"/>
      <c r="HF11" s="94"/>
      <c r="HG11" s="94"/>
      <c r="HH11" s="94"/>
      <c r="HI11" s="94"/>
      <c r="HJ11" s="94"/>
      <c r="HK11" s="94"/>
      <c r="HL11" s="94"/>
      <c r="HM11" s="94"/>
      <c r="HN11" s="94"/>
      <c r="HO11" s="94"/>
      <c r="HP11" s="94"/>
      <c r="HQ11" s="94"/>
      <c r="HR11" s="94"/>
      <c r="HS11" s="94"/>
      <c r="HT11" s="94"/>
      <c r="HU11" s="94"/>
      <c r="HV11" s="94"/>
      <c r="HW11" s="94"/>
      <c r="HX11" s="94"/>
      <c r="HY11" s="94"/>
      <c r="HZ11" s="94"/>
      <c r="IA11" s="94"/>
      <c r="IB11" s="94"/>
      <c r="IC11" s="94"/>
      <c r="ID11" s="94"/>
      <c r="IE11" s="94"/>
      <c r="IF11" s="94"/>
      <c r="IG11" s="94"/>
      <c r="IH11" s="94"/>
      <c r="II11" s="94"/>
      <c r="IJ11" s="94"/>
      <c r="IK11" s="94"/>
      <c r="IL11" s="94"/>
      <c r="IM11" s="94"/>
      <c r="IN11" s="94"/>
      <c r="IO11" s="94"/>
      <c r="IP11" s="94"/>
      <c r="IQ11" s="94"/>
      <c r="IR11" s="94"/>
      <c r="IS11" s="94"/>
      <c r="IT11" s="94"/>
      <c r="IU11" s="94"/>
      <c r="IV11" s="94"/>
      <c r="IW11" s="94"/>
      <c r="IX11" s="94"/>
      <c r="IY11" s="94"/>
    </row>
    <row r="12" spans="1:259" s="4" customFormat="1" ht="10.25" customHeight="1">
      <c r="A12" s="84"/>
      <c r="B12" s="85"/>
      <c r="C12" s="86"/>
      <c r="D12" s="86"/>
      <c r="E12" s="86"/>
      <c r="F12" s="87"/>
      <c r="G12" s="87"/>
      <c r="H12" s="86"/>
      <c r="I12" s="88"/>
      <c r="J12" s="87"/>
      <c r="K12" s="87"/>
      <c r="L12" s="87"/>
      <c r="M12" s="86"/>
      <c r="N12" s="86"/>
      <c r="O12" s="86"/>
      <c r="P12" s="86"/>
      <c r="Q12" s="86"/>
      <c r="R12" s="89"/>
      <c r="S12" s="89"/>
      <c r="T12" s="90"/>
      <c r="U12" s="90"/>
      <c r="V12" s="90"/>
      <c r="W12" s="90"/>
      <c r="X12" s="90"/>
      <c r="Y12" s="90"/>
      <c r="Z12" s="90"/>
      <c r="AA12" s="91"/>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row>
    <row r="13" spans="1:259" s="267" customFormat="1" ht="25.5">
      <c r="A13" s="328" t="s">
        <v>6</v>
      </c>
      <c r="B13" s="354"/>
      <c r="C13" s="354"/>
      <c r="D13" s="354"/>
      <c r="E13" s="354"/>
      <c r="F13" s="354"/>
      <c r="G13" s="354"/>
      <c r="H13" s="354"/>
      <c r="I13" s="354"/>
      <c r="J13" s="354"/>
      <c r="K13" s="354"/>
      <c r="L13" s="354"/>
      <c r="M13" s="284" t="s">
        <v>7</v>
      </c>
      <c r="N13" s="328" t="s">
        <v>149</v>
      </c>
      <c r="O13" s="354"/>
      <c r="P13" s="329"/>
      <c r="Q13" s="353" t="s">
        <v>8</v>
      </c>
      <c r="R13" s="353"/>
      <c r="S13" s="353"/>
      <c r="T13" s="353" t="s">
        <v>9</v>
      </c>
      <c r="U13" s="353"/>
      <c r="V13" s="353"/>
      <c r="W13" s="326" t="s">
        <v>202</v>
      </c>
      <c r="X13" s="327"/>
      <c r="Y13" s="328" t="s">
        <v>10</v>
      </c>
      <c r="Z13" s="329"/>
      <c r="AA13" s="284" t="s">
        <v>11</v>
      </c>
      <c r="AB13" s="266"/>
      <c r="AC13" s="266"/>
      <c r="AD13" s="266"/>
      <c r="AE13" s="266"/>
      <c r="AF13" s="266"/>
      <c r="AG13" s="266"/>
      <c r="AH13" s="266"/>
      <c r="AI13" s="266"/>
      <c r="AJ13" s="266"/>
      <c r="AK13" s="266"/>
      <c r="AL13" s="266"/>
      <c r="AM13" s="266"/>
      <c r="AN13" s="266"/>
      <c r="AO13" s="266"/>
      <c r="AP13" s="266"/>
      <c r="AQ13" s="266"/>
      <c r="AR13" s="266"/>
      <c r="AS13" s="266"/>
      <c r="AT13" s="266"/>
      <c r="AU13" s="266"/>
      <c r="AV13" s="266"/>
      <c r="AW13" s="266"/>
      <c r="AX13" s="266"/>
      <c r="AY13" s="266"/>
      <c r="AZ13" s="266"/>
      <c r="BA13" s="266"/>
      <c r="BB13" s="266"/>
      <c r="BC13" s="266"/>
      <c r="BD13" s="266"/>
      <c r="BE13" s="266"/>
      <c r="BF13" s="266"/>
      <c r="BG13" s="266"/>
      <c r="BH13" s="266"/>
      <c r="BI13" s="266"/>
      <c r="BJ13" s="266"/>
      <c r="BK13" s="266"/>
      <c r="BL13" s="266"/>
      <c r="BM13" s="266"/>
      <c r="BN13" s="266"/>
      <c r="BO13" s="266"/>
      <c r="BP13" s="266"/>
      <c r="BQ13" s="266"/>
      <c r="BR13" s="266"/>
      <c r="BS13" s="266"/>
      <c r="BT13" s="266"/>
      <c r="BU13" s="266"/>
      <c r="BV13" s="266"/>
      <c r="BW13" s="266"/>
      <c r="BX13" s="266"/>
      <c r="BY13" s="266"/>
      <c r="BZ13" s="266"/>
      <c r="CA13" s="266"/>
      <c r="CB13" s="266"/>
      <c r="CC13" s="266"/>
      <c r="CD13" s="266"/>
      <c r="CE13" s="266"/>
      <c r="CF13" s="266"/>
      <c r="CG13" s="266"/>
      <c r="CH13" s="266"/>
      <c r="CI13" s="266"/>
      <c r="CJ13" s="266"/>
      <c r="CK13" s="266"/>
      <c r="CL13" s="266"/>
      <c r="CM13" s="266"/>
      <c r="CN13" s="266"/>
      <c r="CO13" s="266"/>
      <c r="CP13" s="266"/>
      <c r="CQ13" s="266"/>
      <c r="CR13" s="266"/>
      <c r="CS13" s="266"/>
      <c r="CT13" s="266"/>
      <c r="CU13" s="266"/>
      <c r="CV13" s="266"/>
      <c r="CW13" s="266"/>
      <c r="CX13" s="266"/>
      <c r="CY13" s="266"/>
      <c r="CZ13" s="266"/>
      <c r="DA13" s="266"/>
      <c r="DB13" s="266"/>
      <c r="DC13" s="266"/>
      <c r="DD13" s="266"/>
      <c r="DE13" s="266"/>
      <c r="DF13" s="266"/>
      <c r="DG13" s="266"/>
      <c r="DH13" s="266"/>
      <c r="DI13" s="266"/>
      <c r="DJ13" s="266"/>
      <c r="DK13" s="266"/>
      <c r="DL13" s="266"/>
      <c r="DM13" s="266"/>
      <c r="DN13" s="266"/>
      <c r="DO13" s="266"/>
      <c r="DP13" s="266"/>
      <c r="DQ13" s="266"/>
      <c r="DR13" s="266"/>
      <c r="DS13" s="266"/>
      <c r="DT13" s="266"/>
      <c r="DU13" s="266"/>
      <c r="DV13" s="266"/>
      <c r="DW13" s="266"/>
      <c r="DX13" s="266"/>
      <c r="DY13" s="266"/>
      <c r="DZ13" s="266"/>
      <c r="EA13" s="266"/>
      <c r="EB13" s="266"/>
      <c r="EC13" s="266"/>
      <c r="ED13" s="266"/>
      <c r="EE13" s="266"/>
      <c r="EF13" s="266"/>
      <c r="EG13" s="266"/>
      <c r="EH13" s="266"/>
      <c r="EI13" s="266"/>
      <c r="EJ13" s="266"/>
      <c r="EK13" s="266"/>
      <c r="EL13" s="266"/>
      <c r="EM13" s="266"/>
      <c r="EN13" s="266"/>
      <c r="EO13" s="266"/>
      <c r="EP13" s="266"/>
      <c r="EQ13" s="266"/>
      <c r="ER13" s="266"/>
      <c r="ES13" s="266"/>
      <c r="ET13" s="266"/>
      <c r="EU13" s="266"/>
      <c r="EV13" s="266"/>
      <c r="EW13" s="266"/>
      <c r="EX13" s="266"/>
      <c r="EY13" s="266"/>
      <c r="EZ13" s="266"/>
      <c r="FA13" s="266"/>
      <c r="FB13" s="266"/>
      <c r="FC13" s="266"/>
      <c r="FD13" s="266"/>
      <c r="FE13" s="266"/>
      <c r="FF13" s="266"/>
      <c r="FG13" s="266"/>
      <c r="FH13" s="266"/>
      <c r="FI13" s="266"/>
      <c r="FJ13" s="266"/>
      <c r="FK13" s="266"/>
      <c r="FL13" s="266"/>
      <c r="FM13" s="266"/>
      <c r="FN13" s="266"/>
      <c r="FO13" s="266"/>
      <c r="FP13" s="266"/>
      <c r="FQ13" s="266"/>
      <c r="FR13" s="266"/>
      <c r="FS13" s="266"/>
      <c r="FT13" s="266"/>
      <c r="FU13" s="266"/>
      <c r="FV13" s="266"/>
      <c r="FW13" s="266"/>
      <c r="FX13" s="266"/>
      <c r="FY13" s="266"/>
      <c r="FZ13" s="266"/>
      <c r="GA13" s="266"/>
      <c r="GB13" s="266"/>
      <c r="GC13" s="266"/>
      <c r="GD13" s="266"/>
      <c r="GE13" s="266"/>
      <c r="GF13" s="266"/>
      <c r="GG13" s="266"/>
      <c r="GH13" s="266"/>
      <c r="GI13" s="266"/>
      <c r="GJ13" s="266"/>
      <c r="GK13" s="266"/>
      <c r="GL13" s="266"/>
      <c r="GM13" s="266"/>
      <c r="GN13" s="266"/>
      <c r="GO13" s="266"/>
      <c r="GP13" s="266"/>
      <c r="GQ13" s="266"/>
      <c r="GR13" s="266"/>
      <c r="GS13" s="266"/>
      <c r="GT13" s="266"/>
      <c r="GU13" s="266"/>
      <c r="GV13" s="266"/>
      <c r="GW13" s="266"/>
      <c r="GX13" s="266"/>
      <c r="GY13" s="266"/>
      <c r="GZ13" s="266"/>
      <c r="HA13" s="266"/>
      <c r="HB13" s="266"/>
      <c r="HC13" s="266"/>
      <c r="HD13" s="266"/>
      <c r="HE13" s="266"/>
      <c r="HF13" s="266"/>
      <c r="HG13" s="266"/>
      <c r="HH13" s="266"/>
      <c r="HI13" s="266"/>
      <c r="HJ13" s="266"/>
      <c r="HK13" s="266"/>
      <c r="HL13" s="266"/>
      <c r="HM13" s="266"/>
      <c r="HN13" s="266"/>
      <c r="HO13" s="266"/>
      <c r="HP13" s="266"/>
      <c r="HQ13" s="266"/>
      <c r="HR13" s="266"/>
      <c r="HS13" s="266"/>
      <c r="HT13" s="266"/>
      <c r="HU13" s="266"/>
      <c r="HV13" s="266"/>
      <c r="HW13" s="266"/>
      <c r="HX13" s="266"/>
      <c r="HY13" s="266"/>
      <c r="HZ13" s="266"/>
      <c r="IA13" s="266"/>
      <c r="IB13" s="266"/>
      <c r="IC13" s="266"/>
      <c r="ID13" s="266"/>
      <c r="IE13" s="266"/>
      <c r="IF13" s="266"/>
      <c r="IG13" s="266"/>
      <c r="IH13" s="266"/>
      <c r="II13" s="266"/>
      <c r="IJ13" s="266"/>
      <c r="IK13" s="266"/>
      <c r="IL13" s="266"/>
      <c r="IM13" s="266"/>
      <c r="IN13" s="266"/>
      <c r="IO13" s="266"/>
      <c r="IP13" s="266"/>
      <c r="IQ13" s="266"/>
      <c r="IR13" s="266"/>
      <c r="IS13" s="266"/>
      <c r="IT13" s="266"/>
      <c r="IU13" s="266"/>
      <c r="IV13" s="266"/>
      <c r="IW13" s="266"/>
      <c r="IX13" s="266"/>
      <c r="IY13" s="266"/>
    </row>
    <row r="14" spans="1:259" s="1" customFormat="1" ht="89.75" customHeight="1">
      <c r="A14" s="258"/>
      <c r="B14" s="285" t="s">
        <v>55</v>
      </c>
      <c r="C14" s="262" t="s">
        <v>12</v>
      </c>
      <c r="D14" s="259" t="s">
        <v>3</v>
      </c>
      <c r="E14" s="260" t="s">
        <v>13</v>
      </c>
      <c r="F14" s="261" t="s">
        <v>14</v>
      </c>
      <c r="G14" s="261" t="s">
        <v>225</v>
      </c>
      <c r="H14" s="262" t="s">
        <v>15</v>
      </c>
      <c r="I14" s="261" t="s">
        <v>16</v>
      </c>
      <c r="J14" s="263" t="s">
        <v>17</v>
      </c>
      <c r="K14" s="257" t="s">
        <v>18</v>
      </c>
      <c r="L14" s="261" t="s">
        <v>19</v>
      </c>
      <c r="M14" s="52" t="s">
        <v>205</v>
      </c>
      <c r="N14" s="264" t="s">
        <v>147</v>
      </c>
      <c r="O14" s="264" t="s">
        <v>146</v>
      </c>
      <c r="P14" s="264" t="s">
        <v>150</v>
      </c>
      <c r="Q14" s="264" t="s">
        <v>20</v>
      </c>
      <c r="R14" s="265" t="s">
        <v>21</v>
      </c>
      <c r="S14" s="265" t="s">
        <v>113</v>
      </c>
      <c r="T14" s="264" t="s">
        <v>20</v>
      </c>
      <c r="U14" s="265" t="s">
        <v>22</v>
      </c>
      <c r="V14" s="265" t="s">
        <v>113</v>
      </c>
      <c r="W14" s="265" t="s">
        <v>201</v>
      </c>
      <c r="X14" s="265" t="s">
        <v>203</v>
      </c>
      <c r="Y14" s="265" t="s">
        <v>222</v>
      </c>
      <c r="Z14" s="260" t="s">
        <v>23</v>
      </c>
      <c r="AA14" s="53">
        <f>SUM(AA15:AA133)</f>
        <v>0</v>
      </c>
      <c r="AB14" s="6"/>
      <c r="AC14" s="6"/>
      <c r="AD14" s="6"/>
      <c r="AE14" s="58" t="s">
        <v>24</v>
      </c>
      <c r="AF14" s="58" t="s">
        <v>25</v>
      </c>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t="s">
        <v>26</v>
      </c>
      <c r="BL14" s="6" t="s">
        <v>27</v>
      </c>
      <c r="BM14" s="6" t="s">
        <v>28</v>
      </c>
      <c r="BN14" s="6" t="s">
        <v>29</v>
      </c>
      <c r="BO14" s="6" t="s">
        <v>30</v>
      </c>
      <c r="BP14" s="6" t="s">
        <v>31</v>
      </c>
      <c r="BQ14" s="6" t="s">
        <v>32</v>
      </c>
      <c r="BR14" s="6" t="s">
        <v>33</v>
      </c>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t="s">
        <v>34</v>
      </c>
      <c r="CS14" s="6" t="s">
        <v>35</v>
      </c>
      <c r="CT14" s="6"/>
      <c r="CU14" s="6"/>
      <c r="CV14" s="6"/>
      <c r="CW14" s="6"/>
      <c r="CX14" s="6"/>
      <c r="CY14" s="6"/>
      <c r="CZ14" s="6"/>
      <c r="DA14" s="6"/>
      <c r="DB14" s="6"/>
      <c r="DC14" s="6"/>
      <c r="DD14" s="6"/>
      <c r="DE14" s="6"/>
      <c r="DF14" s="6"/>
      <c r="DG14" s="6"/>
      <c r="DH14" s="6"/>
      <c r="DI14" s="6"/>
      <c r="DJ14" s="6"/>
      <c r="DK14" s="6"/>
      <c r="DL14" s="6"/>
      <c r="DM14" s="6"/>
      <c r="DN14" s="6"/>
      <c r="DO14" s="6"/>
      <c r="DP14" s="6"/>
      <c r="DQ14" s="6"/>
      <c r="DR14" s="6"/>
      <c r="DS14" s="6"/>
      <c r="DT14" s="6"/>
      <c r="DU14" s="6"/>
      <c r="DV14" s="6"/>
      <c r="DW14" s="6"/>
      <c r="DX14" s="6"/>
      <c r="DY14" s="6"/>
      <c r="DZ14" s="6"/>
      <c r="EA14" s="6"/>
      <c r="EB14" s="6"/>
      <c r="EC14" s="6"/>
      <c r="ED14" s="6"/>
      <c r="EE14" s="6"/>
      <c r="EF14" s="6"/>
      <c r="EG14" s="6"/>
      <c r="EH14" s="6"/>
      <c r="EI14" s="6"/>
      <c r="EJ14" s="6"/>
      <c r="EK14" s="6"/>
      <c r="EL14" s="6"/>
      <c r="EM14" s="6"/>
      <c r="EN14" s="6"/>
      <c r="EO14" s="6"/>
      <c r="EP14" s="6"/>
      <c r="EQ14" s="6"/>
      <c r="ER14" s="6"/>
      <c r="ES14" s="6"/>
      <c r="ET14" s="6"/>
      <c r="EU14" s="6"/>
      <c r="EV14" s="6"/>
      <c r="EW14" s="6"/>
      <c r="EX14" s="6"/>
      <c r="EY14" s="6"/>
      <c r="EZ14" s="6"/>
      <c r="FA14" s="6"/>
      <c r="FB14" s="6"/>
      <c r="FC14" s="6"/>
      <c r="FD14" s="6"/>
      <c r="FE14" s="6"/>
      <c r="FF14" s="6"/>
      <c r="FG14" s="6"/>
      <c r="FH14" s="6"/>
      <c r="FI14" s="6"/>
      <c r="FJ14" s="6"/>
      <c r="FK14" s="6"/>
      <c r="FL14" s="6"/>
      <c r="FM14" s="6"/>
      <c r="FN14" s="6"/>
      <c r="FO14" s="6"/>
      <c r="FP14" s="301"/>
      <c r="FQ14" s="6"/>
      <c r="FR14" s="6"/>
      <c r="FS14" s="6"/>
      <c r="FT14" s="6"/>
      <c r="FU14" s="6"/>
      <c r="FV14" s="6"/>
      <c r="FW14" s="6"/>
      <c r="FX14" s="6"/>
      <c r="FY14" s="6"/>
      <c r="FZ14" s="6"/>
      <c r="GA14" s="6"/>
      <c r="GB14" s="6"/>
      <c r="GC14" s="6"/>
      <c r="GD14" s="6"/>
      <c r="GE14" s="6"/>
      <c r="GF14" s="6"/>
      <c r="GG14" s="6"/>
      <c r="GH14" s="6"/>
      <c r="GI14" s="6"/>
      <c r="GJ14" s="6"/>
      <c r="GK14" s="6"/>
      <c r="GL14" s="6"/>
      <c r="GM14" s="6"/>
      <c r="GN14" s="6"/>
      <c r="GO14" s="6"/>
      <c r="GP14" s="6"/>
      <c r="GQ14" s="6"/>
      <c r="GR14" s="6"/>
      <c r="GS14" s="6"/>
      <c r="GT14" s="6"/>
      <c r="GU14" s="6"/>
      <c r="GV14" s="6"/>
      <c r="GW14" s="6"/>
      <c r="GX14" s="6"/>
      <c r="GY14" s="6"/>
      <c r="GZ14" s="6"/>
      <c r="HA14" s="6"/>
      <c r="HB14" s="6"/>
      <c r="HC14" s="6"/>
      <c r="HD14" s="6"/>
      <c r="HE14" s="6"/>
      <c r="HF14" s="6"/>
      <c r="HG14" s="6"/>
      <c r="HH14" s="6"/>
      <c r="HI14" s="6"/>
      <c r="HJ14" s="6"/>
      <c r="HK14" s="6"/>
      <c r="HL14" s="6"/>
      <c r="HM14" s="6"/>
      <c r="HN14" s="6"/>
      <c r="HO14" s="6"/>
      <c r="HP14" s="6"/>
      <c r="HQ14" s="6"/>
      <c r="HR14" s="6"/>
      <c r="HS14" s="6"/>
      <c r="HT14" s="6"/>
      <c r="HU14" s="6"/>
      <c r="HV14" s="6"/>
      <c r="HW14" s="6"/>
      <c r="HX14" s="6"/>
      <c r="HY14" s="6"/>
      <c r="HZ14" s="6"/>
      <c r="IA14" s="6"/>
      <c r="IB14" s="6"/>
      <c r="IC14" s="6"/>
      <c r="ID14" s="6"/>
      <c r="IE14" s="6"/>
      <c r="IF14" s="6"/>
      <c r="IG14" s="6"/>
      <c r="IH14" s="6"/>
      <c r="II14" s="6"/>
      <c r="IJ14" s="6"/>
      <c r="IK14" s="6"/>
      <c r="IL14" s="6"/>
      <c r="IM14" s="6"/>
      <c r="IN14" s="6"/>
      <c r="IO14" s="6"/>
      <c r="IP14" s="6"/>
      <c r="IQ14" s="6"/>
      <c r="IR14" s="6"/>
      <c r="IS14" s="6"/>
      <c r="IT14" s="6"/>
      <c r="IU14" s="6"/>
      <c r="IV14" s="6"/>
      <c r="IW14" s="6"/>
      <c r="IX14" s="6"/>
      <c r="IY14" s="6"/>
    </row>
    <row r="15" spans="1:259" s="4" customFormat="1" ht="51" customHeight="1">
      <c r="A15" s="349">
        <f>IF(M15="entry fee only","",IF(M15="coach entry only","",1))</f>
        <v>1</v>
      </c>
      <c r="B15" s="333" t="str">
        <f>IF(M15="","",IF(M15="Q - Player Entry-Fee only","Entry Fee",IF(M15="R - Entry Fee &amp; Meal Package","Entry/Meal",IF(M15="S - Meal Package","Meal only",IF(M15="choose a package","",_xlfn.XLOOKUP(DE15,A:A,O:O))))))</f>
        <v/>
      </c>
      <c r="C15" s="288"/>
      <c r="D15" s="289"/>
      <c r="E15" s="290"/>
      <c r="F15" s="291"/>
      <c r="G15" s="304"/>
      <c r="H15" s="303"/>
      <c r="I15" s="292"/>
      <c r="J15" s="293"/>
      <c r="K15" s="294"/>
      <c r="L15" s="293"/>
      <c r="M15" s="295"/>
      <c r="N15" s="323"/>
      <c r="O15" s="296"/>
      <c r="P15" s="297" t="str">
        <f>IF(O15="","",IF(O15="choose check-out","",O15-N15))</f>
        <v/>
      </c>
      <c r="Q15" s="296"/>
      <c r="R15" s="298"/>
      <c r="S15" s="294"/>
      <c r="T15" s="296"/>
      <c r="U15" s="298"/>
      <c r="V15" s="294"/>
      <c r="W15" s="299" t="b">
        <v>0</v>
      </c>
      <c r="X15" s="299" t="b">
        <v>0</v>
      </c>
      <c r="Y15" s="299" t="b">
        <v>0</v>
      </c>
      <c r="Z15" s="300"/>
      <c r="AA15" s="105">
        <f>IF(M15="Q - Player Entry-Fee only",_xlfn.XLOOKUP(M15,Z:Z,L:L),IF(M15="S - Meal package",_xlfn.XLOOKUP(M15,Z:Z,L:L),IF(M15="R - Entry Fee &amp; Meal Package",_xlfn.XLOOKUP(M15,Z:Z,L:L),IF(O15="",0,IF(O15="choose check-out",0,_xlfn.XLOOKUP(DE15,A:A,L:L)))-(IF(Y15=TRUE,90,0)))))</f>
        <v>0</v>
      </c>
      <c r="AB15" s="5">
        <f t="shared" ref="AB15:AB46" si="0">IF(M15="",0,_xlfn.XLOOKUP(DE15,A:A,E:E))</f>
        <v>0</v>
      </c>
      <c r="AC15" s="5">
        <v>1</v>
      </c>
      <c r="AD15" s="5"/>
      <c r="AE15" s="5">
        <f>IF(AB15="single room",O15*$L$170,0)</f>
        <v>0</v>
      </c>
      <c r="AF15" s="5">
        <f>IF(AB15="double room",O15*$L$169,0)</f>
        <v>0</v>
      </c>
      <c r="AG15" s="5"/>
      <c r="AH15" s="5"/>
      <c r="AI15" s="5" t="s">
        <v>36</v>
      </c>
      <c r="AJ15" s="4" t="s">
        <v>38</v>
      </c>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t="str">
        <f>IF(BS15=1,"YES","NO")</f>
        <v>NO</v>
      </c>
      <c r="BK15" s="5">
        <f>IF($I15="",0,IF($I15=BK$14,1,0))</f>
        <v>0</v>
      </c>
      <c r="BL15" s="5">
        <f t="shared" ref="BL15:BR30" si="1">IF($I15="",0,IF($I15=BL$14,1,0))</f>
        <v>0</v>
      </c>
      <c r="BM15" s="5">
        <f t="shared" si="1"/>
        <v>0</v>
      </c>
      <c r="BN15" s="5">
        <f t="shared" si="1"/>
        <v>0</v>
      </c>
      <c r="BO15" s="5">
        <f t="shared" si="1"/>
        <v>0</v>
      </c>
      <c r="BP15" s="5">
        <f t="shared" si="1"/>
        <v>0</v>
      </c>
      <c r="BQ15" s="5">
        <f t="shared" si="1"/>
        <v>0</v>
      </c>
      <c r="BR15" s="5">
        <f t="shared" si="1"/>
        <v>0</v>
      </c>
      <c r="BS15" s="5">
        <f>SUM(BK15:BR15)</f>
        <v>0</v>
      </c>
      <c r="BT15" s="5"/>
      <c r="BU15" s="5"/>
      <c r="BV15" s="5"/>
      <c r="BW15" s="5"/>
      <c r="BX15" s="5"/>
      <c r="BY15" s="5"/>
      <c r="BZ15" s="5"/>
      <c r="CA15" s="5"/>
      <c r="CB15" s="5"/>
      <c r="CC15" s="5"/>
      <c r="CD15" s="5"/>
      <c r="CE15" s="5"/>
      <c r="CF15" s="5"/>
      <c r="CG15" s="5"/>
      <c r="CH15" s="5"/>
      <c r="CI15" s="5"/>
      <c r="CJ15" s="5"/>
      <c r="CK15" s="5"/>
      <c r="CL15" s="5"/>
      <c r="CM15" s="5"/>
      <c r="CN15" s="5"/>
      <c r="CO15" s="5"/>
      <c r="CP15" s="5"/>
      <c r="CQ15" s="5"/>
      <c r="CR15" s="5" t="b">
        <f>IF(DE15="choose a package,",FALSE,IF(DE15=",",FALSE,IF(DE15="Q - Player Entry-Fee only,",FALSE,IF(DE15="r - entry fee &amp; Meal package,",FALSE,IF(DE15="S - meal package,",FALSE,_xlfn.XLOOKUP(DE15,A:A,T:T))))))</f>
        <v>0</v>
      </c>
      <c r="CS15" s="5" t="b">
        <f>IF(DE15="choose a package,",FALSE,IF(DE15=",",FALSE,IF(DE15="Q - Player Entry-Fee only,",FALSE,IF(DE15="r - entry fee &amp; Meal package,",TRUE,IF(Y15=TRUE,FALSE,IF(DE15="S - meal package,",TRUE,_xlfn.XLOOKUP(DE15,A:A,U:U)))))))</f>
        <v>0</v>
      </c>
      <c r="CT15" s="5"/>
      <c r="CU15" s="5"/>
      <c r="CV15" s="5"/>
      <c r="CW15" s="5"/>
      <c r="CX15" s="5"/>
      <c r="CY15" s="5"/>
      <c r="CZ15" s="5"/>
      <c r="DA15" s="5"/>
      <c r="DB15" s="5"/>
      <c r="DC15" s="5"/>
      <c r="DD15" s="6" t="str">
        <f>IF(N15="choose check-in","",IF(N15="","",O15-N15))</f>
        <v/>
      </c>
      <c r="DE15" s="5" t="str">
        <f t="shared" ref="DE15:DE46" si="2">M15&amp;","&amp;DD15</f>
        <v>,</v>
      </c>
      <c r="DF15" s="5"/>
      <c r="DG15" s="5"/>
      <c r="DH15" s="5"/>
      <c r="DI15" s="5"/>
      <c r="DJ15" s="5"/>
      <c r="DK15" s="5"/>
      <c r="DL15" s="5"/>
      <c r="DM15" s="5"/>
      <c r="DN15" s="5"/>
      <c r="DO15" s="5"/>
      <c r="DP15" s="5"/>
      <c r="DQ15" s="5"/>
      <c r="DR15" s="5"/>
      <c r="DS15" s="5"/>
      <c r="DT15" s="5"/>
      <c r="DU15" s="5"/>
      <c r="DV15" s="5"/>
      <c r="DW15" s="5"/>
      <c r="DX15" s="5"/>
      <c r="DY15" s="5"/>
      <c r="DZ15" s="5"/>
      <c r="EA15" s="5"/>
      <c r="EB15" s="5"/>
      <c r="EC15" s="5"/>
      <c r="ED15" s="5"/>
      <c r="EE15" s="5"/>
      <c r="EF15" s="5"/>
      <c r="EG15" s="5"/>
      <c r="EH15" s="5"/>
      <c r="EI15" s="5"/>
      <c r="EJ15" s="5"/>
      <c r="EK15" s="5"/>
      <c r="EL15" s="5"/>
      <c r="EM15" s="5"/>
      <c r="EN15" s="5"/>
      <c r="EO15" s="5"/>
      <c r="EP15" s="5"/>
      <c r="EQ15" s="5"/>
      <c r="ER15" s="5"/>
      <c r="ES15" s="5"/>
      <c r="ET15" s="5"/>
      <c r="EU15" s="5"/>
      <c r="EV15" s="5"/>
      <c r="EW15" s="5"/>
      <c r="EX15" s="5"/>
      <c r="EY15" s="5"/>
      <c r="EZ15" s="5"/>
      <c r="FA15" s="5"/>
      <c r="FB15" s="5"/>
      <c r="FC15" s="5"/>
      <c r="FD15" s="5"/>
      <c r="FE15" s="5"/>
      <c r="FF15" s="5"/>
      <c r="FG15" s="5"/>
      <c r="FH15" s="5"/>
      <c r="FI15" s="5"/>
      <c r="FJ15" s="5"/>
      <c r="FK15" s="5"/>
      <c r="FL15" s="5"/>
      <c r="FM15" s="5"/>
      <c r="FN15" s="5"/>
      <c r="FO15" s="5"/>
      <c r="FP15" s="302"/>
      <c r="FQ15" s="5"/>
      <c r="FR15" s="5"/>
      <c r="FS15" s="5"/>
      <c r="FT15" s="5"/>
      <c r="FU15" s="5"/>
      <c r="FV15" s="5"/>
      <c r="FW15" s="5"/>
      <c r="FX15" s="5"/>
      <c r="FY15" s="5"/>
      <c r="FZ15" s="5"/>
      <c r="GA15" s="5"/>
      <c r="GB15" s="5"/>
      <c r="GC15" s="5"/>
      <c r="GD15" s="5"/>
      <c r="GE15" s="5"/>
      <c r="GF15" s="5"/>
      <c r="GG15" s="5"/>
      <c r="GH15" s="5"/>
      <c r="GI15" s="5"/>
      <c r="GJ15" s="5"/>
      <c r="GK15" s="5"/>
      <c r="GL15" s="5"/>
      <c r="GM15" s="5"/>
      <c r="GN15" s="5"/>
      <c r="GO15" s="5"/>
      <c r="GP15" s="5"/>
      <c r="GQ15" s="5"/>
      <c r="GR15" s="5"/>
      <c r="GS15" s="5"/>
      <c r="GT15" s="5"/>
      <c r="GU15" s="5"/>
      <c r="GV15" s="5"/>
      <c r="GW15" s="5"/>
      <c r="GX15" s="5"/>
      <c r="GY15" s="5"/>
      <c r="GZ15" s="5"/>
      <c r="HA15" s="5"/>
      <c r="HB15" s="5"/>
      <c r="HC15" s="5"/>
      <c r="HD15" s="5"/>
      <c r="HE15" s="5"/>
      <c r="HF15" s="5"/>
      <c r="HG15" s="5"/>
      <c r="HH15" s="5"/>
      <c r="HI15" s="5"/>
      <c r="HJ15" s="5"/>
      <c r="HK15" s="5"/>
      <c r="HL15" s="5"/>
      <c r="HM15" s="5"/>
      <c r="HN15" s="5"/>
      <c r="HO15" s="5"/>
      <c r="HP15" s="5"/>
      <c r="HQ15" s="5"/>
      <c r="HR15" s="5"/>
      <c r="HS15" s="5"/>
      <c r="HT15" s="5"/>
      <c r="HU15" s="5"/>
      <c r="HV15" s="5"/>
      <c r="HW15" s="5"/>
      <c r="HX15" s="5"/>
      <c r="HY15" s="5"/>
      <c r="HZ15" s="5"/>
      <c r="IA15" s="5"/>
      <c r="IB15" s="5"/>
      <c r="IC15" s="5"/>
      <c r="ID15" s="5"/>
      <c r="IE15" s="5"/>
      <c r="IF15" s="5"/>
      <c r="IG15" s="5"/>
      <c r="IH15" s="5"/>
      <c r="II15" s="5"/>
      <c r="IJ15" s="5"/>
      <c r="IK15" s="5"/>
      <c r="IL15" s="5"/>
      <c r="IM15" s="5"/>
      <c r="IN15" s="5"/>
      <c r="IO15" s="5"/>
      <c r="IP15" s="5"/>
      <c r="IQ15" s="5"/>
      <c r="IR15" s="5"/>
      <c r="IS15" s="5"/>
      <c r="IT15" s="5"/>
      <c r="IU15" s="5"/>
      <c r="IV15" s="5"/>
      <c r="IW15" s="5"/>
      <c r="IX15" s="5"/>
      <c r="IY15" s="5"/>
    </row>
    <row r="16" spans="1:259" s="4" customFormat="1" ht="51" customHeight="1">
      <c r="A16" s="348"/>
      <c r="B16" s="333"/>
      <c r="C16" s="300"/>
      <c r="D16" s="289"/>
      <c r="E16" s="290"/>
      <c r="F16" s="291"/>
      <c r="G16" s="304"/>
      <c r="H16" s="303"/>
      <c r="I16" s="292"/>
      <c r="J16" s="293"/>
      <c r="K16" s="294"/>
      <c r="L16" s="293"/>
      <c r="M16" s="295"/>
      <c r="N16" s="296"/>
      <c r="O16" s="296"/>
      <c r="P16" s="297" t="str">
        <f>IF(O16="","",IF(O16="choose check-out","",O16-N16))</f>
        <v/>
      </c>
      <c r="Q16" s="296"/>
      <c r="R16" s="298"/>
      <c r="S16" s="294"/>
      <c r="T16" s="296"/>
      <c r="U16" s="298"/>
      <c r="V16" s="294"/>
      <c r="W16" s="299" t="b">
        <v>0</v>
      </c>
      <c r="X16" s="299" t="b">
        <v>0</v>
      </c>
      <c r="Y16" s="299" t="b">
        <v>0</v>
      </c>
      <c r="Z16" s="300"/>
      <c r="AA16" s="105">
        <f>IF(M16="Q - Player Entry-Fee only",_xlfn.XLOOKUP(M16,Z:Z,L:L),IF(M16="S - Meal package",_xlfn.XLOOKUP(M16,Z:Z,L:L),IF(M16="R - Entry Fee &amp; Meal Package",_xlfn.XLOOKUP(M16,Z:Z,L:L),IF(O16="",0,IF(O16="choose check-out",0,_xlfn.XLOOKUP(DE16,A:A,L:L)))-(IF(Y16=TRUE,90,0)))))</f>
        <v>0</v>
      </c>
      <c r="AB16" s="5">
        <f t="shared" si="0"/>
        <v>0</v>
      </c>
      <c r="AC16" s="5">
        <v>2</v>
      </c>
      <c r="AD16" s="5"/>
      <c r="AE16" s="5">
        <f>IF(AB16="single room",O15*$L$170,0)</f>
        <v>0</v>
      </c>
      <c r="AF16" s="5">
        <f>IF(AB16="double room",O15*$L$169,0)</f>
        <v>0</v>
      </c>
      <c r="AG16" s="5"/>
      <c r="AH16" s="5"/>
      <c r="AI16" s="5" t="s">
        <v>39</v>
      </c>
      <c r="AJ16" s="5" t="s">
        <v>40</v>
      </c>
      <c r="AK16" s="5" t="s">
        <v>41</v>
      </c>
      <c r="AL16" s="5"/>
      <c r="AM16" s="5"/>
      <c r="AN16" s="5"/>
      <c r="AO16" s="5"/>
      <c r="AP16" s="5"/>
      <c r="AQ16" s="5"/>
      <c r="AR16" s="5"/>
      <c r="AS16" s="5"/>
      <c r="AT16" s="5"/>
      <c r="AU16" s="5"/>
      <c r="AV16" s="5"/>
      <c r="AW16" s="5"/>
      <c r="AX16" s="5"/>
      <c r="AY16" s="5"/>
      <c r="AZ16" s="5"/>
      <c r="BA16" s="5"/>
      <c r="BB16" s="5"/>
      <c r="BC16" s="5"/>
      <c r="BD16" s="5"/>
      <c r="BE16" s="5"/>
      <c r="BF16" s="5"/>
      <c r="BG16" s="5"/>
      <c r="BH16" s="5"/>
      <c r="BI16" s="5"/>
      <c r="BJ16" s="5" t="str">
        <f t="shared" ref="BJ16:BJ73" si="3">IF(BS16=1,"YES","NO")</f>
        <v>NO</v>
      </c>
      <c r="BK16" s="5">
        <f>IF($I16="",0,IF($I16=BK$14,1,0))</f>
        <v>0</v>
      </c>
      <c r="BL16" s="5">
        <f t="shared" si="1"/>
        <v>0</v>
      </c>
      <c r="BM16" s="5">
        <f t="shared" si="1"/>
        <v>0</v>
      </c>
      <c r="BN16" s="5">
        <f t="shared" si="1"/>
        <v>0</v>
      </c>
      <c r="BO16" s="5">
        <f t="shared" si="1"/>
        <v>0</v>
      </c>
      <c r="BP16" s="5">
        <f t="shared" si="1"/>
        <v>0</v>
      </c>
      <c r="BQ16" s="5">
        <f t="shared" si="1"/>
        <v>0</v>
      </c>
      <c r="BR16" s="5">
        <f t="shared" si="1"/>
        <v>0</v>
      </c>
      <c r="BS16" s="5">
        <f t="shared" ref="BS16:BS73" si="4">SUM(BK16:BR16)</f>
        <v>0</v>
      </c>
      <c r="BT16" s="5"/>
      <c r="BU16" s="5"/>
      <c r="BV16" s="5"/>
      <c r="BW16" s="5"/>
      <c r="BX16" s="5"/>
      <c r="BY16" s="5"/>
      <c r="BZ16" s="5"/>
      <c r="CA16" s="5"/>
      <c r="CB16" s="5"/>
      <c r="CC16" s="5"/>
      <c r="CD16" s="5"/>
      <c r="CE16" s="5"/>
      <c r="CF16" s="5"/>
      <c r="CG16" s="5"/>
      <c r="CH16" s="5"/>
      <c r="CI16" s="5"/>
      <c r="CJ16" s="5"/>
      <c r="CK16" s="5"/>
      <c r="CL16" s="5"/>
      <c r="CM16" s="5"/>
      <c r="CN16" s="5"/>
      <c r="CO16" s="5"/>
      <c r="CP16" s="5"/>
      <c r="CQ16" s="5"/>
      <c r="CR16" s="5" t="b">
        <f t="shared" ref="CR16:CR79" si="5">IF(DE16="choose a package,",FALSE,IF(DE16=",",FALSE,IF(DE16="Q - Player Entry-Fee only,",FALSE,IF(DE16="r - entry fee &amp; Meal package,",FALSE,IF(DE16="S - meal package,",FALSE,_xlfn.XLOOKUP(DE16,A:A,T:T))))))</f>
        <v>0</v>
      </c>
      <c r="CS16" s="5" t="b">
        <f t="shared" ref="CS16:CS79" si="6">IF(DE16="choose a package,",FALSE,IF(DE16=",",FALSE,IF(DE16="Q - Player Entry-Fee only,",FALSE,IF(DE16="r - entry fee &amp; Meal package,",TRUE,IF(Y16=TRUE,FALSE,IF(DE16="S - meal package,",TRUE,_xlfn.XLOOKUP(DE16,A:A,U:U)))))))</f>
        <v>0</v>
      </c>
      <c r="CT16" s="5"/>
      <c r="CU16" s="5"/>
      <c r="CV16" s="5"/>
      <c r="CW16" s="5"/>
      <c r="CX16" s="5"/>
      <c r="CY16" s="5"/>
      <c r="CZ16" s="5"/>
      <c r="DA16" s="5"/>
      <c r="DB16" s="5"/>
      <c r="DC16" s="5"/>
      <c r="DD16" s="6" t="str">
        <f t="shared" ref="DD16:DD79" si="7">IF(N16="choose check-in","",IF(N16="","",O16-N16))</f>
        <v/>
      </c>
      <c r="DE16" s="5" t="str">
        <f t="shared" si="2"/>
        <v>,</v>
      </c>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5"/>
      <c r="IK16" s="5"/>
      <c r="IL16" s="5"/>
      <c r="IM16" s="5"/>
      <c r="IN16" s="5"/>
      <c r="IO16" s="5"/>
      <c r="IP16" s="5"/>
      <c r="IQ16" s="5"/>
      <c r="IR16" s="5"/>
      <c r="IS16" s="5"/>
      <c r="IT16" s="5"/>
      <c r="IU16" s="5"/>
      <c r="IV16" s="5"/>
      <c r="IW16" s="5"/>
      <c r="IX16" s="5"/>
      <c r="IY16" s="5"/>
    </row>
    <row r="17" spans="1:227" s="5" customFormat="1" ht="5.25" customHeight="1">
      <c r="A17" s="20"/>
      <c r="B17" s="58"/>
      <c r="C17" s="100"/>
      <c r="D17" s="54"/>
      <c r="E17" s="34"/>
      <c r="F17" s="35"/>
      <c r="G17" s="35"/>
      <c r="H17" s="55"/>
      <c r="I17" s="36"/>
      <c r="J17" s="37"/>
      <c r="K17" s="38"/>
      <c r="L17" s="37"/>
      <c r="M17" s="39"/>
      <c r="N17" s="271"/>
      <c r="O17" s="271"/>
      <c r="P17" s="276"/>
      <c r="Q17" s="271"/>
      <c r="R17" s="40"/>
      <c r="S17" s="38"/>
      <c r="T17" s="271"/>
      <c r="U17" s="40"/>
      <c r="V17" s="38"/>
      <c r="W17" s="38"/>
      <c r="X17" s="38"/>
      <c r="Y17" s="38"/>
      <c r="Z17" s="41"/>
      <c r="AA17" s="44"/>
      <c r="AB17" s="5">
        <f t="shared" si="0"/>
        <v>0</v>
      </c>
      <c r="AC17" s="6">
        <v>3</v>
      </c>
      <c r="AJ17" s="5" t="s">
        <v>42</v>
      </c>
      <c r="AK17" s="5" t="s">
        <v>43</v>
      </c>
      <c r="CR17" s="5" t="b">
        <f t="shared" si="5"/>
        <v>0</v>
      </c>
      <c r="CS17" s="5" t="b">
        <f t="shared" si="6"/>
        <v>0</v>
      </c>
      <c r="DD17" s="6" t="str">
        <f t="shared" si="7"/>
        <v/>
      </c>
      <c r="DE17" s="5" t="str">
        <f t="shared" si="2"/>
        <v>,</v>
      </c>
    </row>
    <row r="18" spans="1:227" s="4" customFormat="1" ht="51" customHeight="1">
      <c r="A18" s="348">
        <f>IF(M18="entry fee only","",IF(M18="coach entry only","",2))</f>
        <v>2</v>
      </c>
      <c r="B18" s="333" t="str">
        <f>IF(M18="","",IF(M18="Q - Player Entry-Fee only","Entry Fee",IF(M18="R - Entry Fee &amp; Meal Package","Entry/Meal",IF(M18="S - Meal Package","Meal only",IF(M18="choose a package","",_xlfn.XLOOKUP(DE18,A:A,O:O))))))</f>
        <v/>
      </c>
      <c r="C18" s="100"/>
      <c r="D18" s="54"/>
      <c r="E18" s="34"/>
      <c r="F18" s="35"/>
      <c r="G18" s="304"/>
      <c r="H18" s="303"/>
      <c r="I18" s="36"/>
      <c r="J18" s="37"/>
      <c r="K18" s="38"/>
      <c r="L18" s="37"/>
      <c r="M18" s="295"/>
      <c r="N18" s="323"/>
      <c r="O18" s="296"/>
      <c r="P18" s="276" t="str">
        <f t="shared" ref="P18:P19" si="8">IF(O18="","",IF(O18="choose check-out","",O18-N18))</f>
        <v/>
      </c>
      <c r="Q18" s="296"/>
      <c r="R18" s="298"/>
      <c r="S18" s="294"/>
      <c r="T18" s="296"/>
      <c r="U18" s="40"/>
      <c r="V18" s="38"/>
      <c r="W18" s="253" t="b">
        <v>0</v>
      </c>
      <c r="X18" s="253" t="b">
        <v>0</v>
      </c>
      <c r="Y18" s="253" t="b">
        <v>0</v>
      </c>
      <c r="Z18" s="41"/>
      <c r="AA18" s="105">
        <f>IF(M18="Q - Player Entry-Fee only",_xlfn.XLOOKUP(M18,Z:Z,L:L),IF(M18="S - Meal package",_xlfn.XLOOKUP(M18,Z:Z,L:L),IF(M18="R - Entry Fee &amp; Meal Package",_xlfn.XLOOKUP(M18,Z:Z,L:L),IF(O18="",0,IF(O18="choose check-out",0,_xlfn.XLOOKUP(DE18,A:A,L:L)))-(IF(Y18=TRUE,90,0)))))</f>
        <v>0</v>
      </c>
      <c r="AB18" s="5">
        <f t="shared" si="0"/>
        <v>0</v>
      </c>
      <c r="AC18" s="5">
        <v>4</v>
      </c>
      <c r="AD18" s="5"/>
      <c r="AE18" s="5">
        <f>IF(AB18="single room",O18*$L$170,0)</f>
        <v>0</v>
      </c>
      <c r="AF18" s="5">
        <f>IF(AB18="double room",O18*$L$169,0)</f>
        <v>0</v>
      </c>
      <c r="AG18" s="5"/>
      <c r="AH18" s="5"/>
      <c r="AI18" s="5"/>
      <c r="AJ18" s="5" t="s">
        <v>37</v>
      </c>
      <c r="AK18" s="5" t="s">
        <v>36</v>
      </c>
      <c r="AL18" s="5"/>
      <c r="AM18" s="5"/>
      <c r="AN18" s="5"/>
      <c r="AO18" s="5"/>
      <c r="AP18" s="5"/>
      <c r="AQ18" s="5"/>
      <c r="AR18" s="5"/>
      <c r="AS18" s="5"/>
      <c r="AT18" s="5"/>
      <c r="AU18" s="5"/>
      <c r="AV18" s="5"/>
      <c r="AW18" s="5"/>
      <c r="AX18" s="5"/>
      <c r="AY18" s="5"/>
      <c r="AZ18" s="5"/>
      <c r="BA18" s="5"/>
      <c r="BB18" s="5"/>
      <c r="BC18" s="5"/>
      <c r="BD18" s="5"/>
      <c r="BE18" s="5"/>
      <c r="BF18" s="5"/>
      <c r="BG18" s="5"/>
      <c r="BH18" s="5"/>
      <c r="BI18" s="5"/>
      <c r="BJ18" s="5" t="str">
        <f t="shared" si="3"/>
        <v>NO</v>
      </c>
      <c r="BK18" s="5">
        <f>IF($I18="",0,IF($I18=BK$14,1,0))</f>
        <v>0</v>
      </c>
      <c r="BL18" s="5">
        <f t="shared" si="1"/>
        <v>0</v>
      </c>
      <c r="BM18" s="5">
        <f t="shared" si="1"/>
        <v>0</v>
      </c>
      <c r="BN18" s="5">
        <f t="shared" si="1"/>
        <v>0</v>
      </c>
      <c r="BO18" s="5">
        <f t="shared" si="1"/>
        <v>0</v>
      </c>
      <c r="BP18" s="5">
        <f t="shared" si="1"/>
        <v>0</v>
      </c>
      <c r="BQ18" s="5">
        <f t="shared" si="1"/>
        <v>0</v>
      </c>
      <c r="BR18" s="5">
        <f t="shared" si="1"/>
        <v>0</v>
      </c>
      <c r="BS18" s="5">
        <f t="shared" si="4"/>
        <v>0</v>
      </c>
      <c r="CQ18" s="5"/>
      <c r="CR18" s="5" t="b">
        <f t="shared" si="5"/>
        <v>0</v>
      </c>
      <c r="CS18" s="5" t="b">
        <f t="shared" si="6"/>
        <v>0</v>
      </c>
      <c r="CT18" s="5"/>
      <c r="CU18" s="5"/>
      <c r="CV18" s="5"/>
      <c r="CW18" s="5"/>
      <c r="CX18" s="5"/>
      <c r="CY18" s="5"/>
      <c r="CZ18" s="5"/>
      <c r="DA18" s="5"/>
      <c r="DB18" s="5"/>
      <c r="DC18" s="5"/>
      <c r="DD18" s="6" t="str">
        <f t="shared" si="7"/>
        <v/>
      </c>
      <c r="DE18" s="5" t="str">
        <f t="shared" si="2"/>
        <v>,</v>
      </c>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row>
    <row r="19" spans="1:227" s="4" customFormat="1" ht="51" customHeight="1">
      <c r="A19" s="348"/>
      <c r="B19" s="333"/>
      <c r="C19" s="41"/>
      <c r="D19" s="54"/>
      <c r="E19" s="34"/>
      <c r="F19" s="35"/>
      <c r="G19" s="304"/>
      <c r="H19" s="303"/>
      <c r="I19" s="36"/>
      <c r="J19" s="37"/>
      <c r="K19" s="38"/>
      <c r="L19" s="37"/>
      <c r="M19" s="295"/>
      <c r="N19" s="296"/>
      <c r="O19" s="296"/>
      <c r="P19" s="276" t="str">
        <f t="shared" si="8"/>
        <v/>
      </c>
      <c r="Q19" s="296"/>
      <c r="R19" s="298"/>
      <c r="S19" s="294"/>
      <c r="T19" s="296"/>
      <c r="U19" s="40"/>
      <c r="V19" s="38"/>
      <c r="W19" s="253" t="b">
        <v>0</v>
      </c>
      <c r="X19" s="253" t="b">
        <v>0</v>
      </c>
      <c r="Y19" s="253" t="b">
        <v>0</v>
      </c>
      <c r="Z19" s="41"/>
      <c r="AA19" s="105">
        <f>IF(M19="Q - Player Entry-Fee only",_xlfn.XLOOKUP(M19,Z:Z,L:L),IF(M19="S - Meal package",_xlfn.XLOOKUP(M19,Z:Z,L:L),IF(M19="R - Entry Fee &amp; Meal Package",_xlfn.XLOOKUP(M19,Z:Z,L:L),IF(O19="",0,IF(O19="choose check-out",0,_xlfn.XLOOKUP(DE19,A:A,L:L)))-(IF(Y19=TRUE,90,0)))))</f>
        <v>0</v>
      </c>
      <c r="AB19" s="5">
        <f t="shared" si="0"/>
        <v>0</v>
      </c>
      <c r="AC19" s="5"/>
      <c r="AD19" s="5"/>
      <c r="AE19" s="5">
        <f>IF(AB19="single room",O18*$L$170,0)</f>
        <v>0</v>
      </c>
      <c r="AF19" s="5">
        <f>IF(AB19="double room",O18*$L$169,0)</f>
        <v>0</v>
      </c>
      <c r="AG19" s="5"/>
      <c r="AH19" s="5"/>
      <c r="AI19" s="5"/>
      <c r="AJ19" s="5" t="s">
        <v>45</v>
      </c>
      <c r="AK19" s="5" t="s">
        <v>46</v>
      </c>
      <c r="AL19" s="5"/>
      <c r="AM19" s="5"/>
      <c r="AN19" s="5"/>
      <c r="AO19" s="5"/>
      <c r="AP19" s="5"/>
      <c r="AQ19" s="5"/>
      <c r="AR19" s="5"/>
      <c r="AS19" s="5"/>
      <c r="AT19" s="5"/>
      <c r="AU19" s="5"/>
      <c r="AV19" s="5"/>
      <c r="AW19" s="5"/>
      <c r="AX19" s="5"/>
      <c r="AY19" s="5"/>
      <c r="AZ19" s="5"/>
      <c r="BA19" s="5"/>
      <c r="BB19" s="5"/>
      <c r="BC19" s="5"/>
      <c r="BD19" s="5"/>
      <c r="BE19" s="5"/>
      <c r="BF19" s="5"/>
      <c r="BG19" s="5"/>
      <c r="BH19" s="5"/>
      <c r="BI19" s="5"/>
      <c r="BJ19" s="5" t="str">
        <f t="shared" si="3"/>
        <v>NO</v>
      </c>
      <c r="BK19" s="5">
        <f>IF($I19="",0,IF($I19=BK$14,1,0))</f>
        <v>0</v>
      </c>
      <c r="BL19" s="5">
        <f t="shared" si="1"/>
        <v>0</v>
      </c>
      <c r="BM19" s="5">
        <f t="shared" si="1"/>
        <v>0</v>
      </c>
      <c r="BN19" s="5">
        <f t="shared" si="1"/>
        <v>0</v>
      </c>
      <c r="BO19" s="5">
        <f t="shared" si="1"/>
        <v>0</v>
      </c>
      <c r="BP19" s="5">
        <f t="shared" si="1"/>
        <v>0</v>
      </c>
      <c r="BQ19" s="5">
        <f t="shared" si="1"/>
        <v>0</v>
      </c>
      <c r="BR19" s="5">
        <f t="shared" si="1"/>
        <v>0</v>
      </c>
      <c r="BS19" s="5">
        <f t="shared" si="4"/>
        <v>0</v>
      </c>
      <c r="CQ19" s="5"/>
      <c r="CR19" s="5" t="b">
        <f t="shared" si="5"/>
        <v>0</v>
      </c>
      <c r="CS19" s="5" t="b">
        <f t="shared" si="6"/>
        <v>0</v>
      </c>
      <c r="CT19" s="5"/>
      <c r="CU19" s="5"/>
      <c r="CV19" s="5"/>
      <c r="CW19" s="5"/>
      <c r="CX19" s="5"/>
      <c r="CY19" s="5"/>
      <c r="CZ19" s="5"/>
      <c r="DA19" s="5"/>
      <c r="DB19" s="5"/>
      <c r="DC19" s="5"/>
      <c r="DD19" s="6" t="str">
        <f t="shared" si="7"/>
        <v/>
      </c>
      <c r="DE19" s="5" t="str">
        <f t="shared" si="2"/>
        <v>,</v>
      </c>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row>
    <row r="20" spans="1:227" s="5" customFormat="1" ht="5.25" customHeight="1">
      <c r="A20" s="20"/>
      <c r="B20" s="58"/>
      <c r="C20" s="100"/>
      <c r="D20" s="54"/>
      <c r="E20" s="34"/>
      <c r="F20" s="35"/>
      <c r="G20" s="35"/>
      <c r="H20" s="55"/>
      <c r="I20" s="36"/>
      <c r="J20" s="37"/>
      <c r="K20" s="38"/>
      <c r="L20" s="37"/>
      <c r="M20" s="39"/>
      <c r="N20" s="271"/>
      <c r="O20" s="271"/>
      <c r="P20" s="276"/>
      <c r="Q20" s="271"/>
      <c r="R20" s="40"/>
      <c r="S20" s="38"/>
      <c r="T20" s="271"/>
      <c r="U20" s="40"/>
      <c r="V20" s="38"/>
      <c r="W20" s="38"/>
      <c r="X20" s="38"/>
      <c r="Y20" s="38"/>
      <c r="Z20" s="41"/>
      <c r="AA20" s="44"/>
      <c r="AB20" s="5">
        <f t="shared" si="0"/>
        <v>0</v>
      </c>
      <c r="AC20" s="6"/>
      <c r="AJ20" s="5" t="s">
        <v>47</v>
      </c>
      <c r="AK20" s="5" t="s">
        <v>48</v>
      </c>
      <c r="CR20" s="5" t="b">
        <f t="shared" si="5"/>
        <v>0</v>
      </c>
      <c r="CS20" s="5" t="b">
        <f t="shared" si="6"/>
        <v>0</v>
      </c>
      <c r="DD20" s="6" t="str">
        <f t="shared" si="7"/>
        <v/>
      </c>
      <c r="DE20" s="5" t="str">
        <f t="shared" si="2"/>
        <v>,</v>
      </c>
    </row>
    <row r="21" spans="1:227" s="4" customFormat="1" ht="51" customHeight="1">
      <c r="A21" s="348">
        <f>IF(M21="entry fee only","",IF(M21="coach entry only","",3))</f>
        <v>3</v>
      </c>
      <c r="B21" s="333" t="str">
        <f>IF(M21="","",IF(M21="Q - Player Entry-Fee only","Entry Fee",IF(M21="R - Entry Fee &amp; Meal Package","Entry/Meal",IF(M21="S - Meal Package","Meal only",IF(M21="choose a package","",_xlfn.XLOOKUP(DE21,A:A,O:O))))))</f>
        <v/>
      </c>
      <c r="C21" s="100"/>
      <c r="D21" s="54"/>
      <c r="E21" s="34"/>
      <c r="F21" s="35"/>
      <c r="G21" s="304"/>
      <c r="H21" s="303"/>
      <c r="I21" s="36"/>
      <c r="J21" s="37"/>
      <c r="K21" s="38"/>
      <c r="L21" s="37"/>
      <c r="M21" s="295"/>
      <c r="N21" s="323"/>
      <c r="O21" s="296"/>
      <c r="P21" s="276" t="str">
        <f t="shared" ref="P21:P22" si="9">IF(O21="","",IF(O21="choose check-out","",O21-N21))</f>
        <v/>
      </c>
      <c r="Q21" s="296"/>
      <c r="R21" s="298"/>
      <c r="S21" s="294"/>
      <c r="T21" s="296"/>
      <c r="U21" s="40"/>
      <c r="V21" s="38"/>
      <c r="W21" s="253" t="b">
        <v>0</v>
      </c>
      <c r="X21" s="253" t="b">
        <v>0</v>
      </c>
      <c r="Y21" s="253" t="b">
        <v>0</v>
      </c>
      <c r="Z21" s="41"/>
      <c r="AA21" s="105">
        <f>IF(M21="Q - Player Entry-Fee only",_xlfn.XLOOKUP(M21,Z:Z,L:L),IF(M21="S - Meal package",_xlfn.XLOOKUP(M21,Z:Z,L:L),IF(M21="R - Entry Fee &amp; Meal Package",_xlfn.XLOOKUP(M21,Z:Z,L:L),IF(O21="",0,IF(O21="choose check-out",0,_xlfn.XLOOKUP(DE21,A:A,L:L)))-(IF(Y21=TRUE,90,0)))))</f>
        <v>0</v>
      </c>
      <c r="AB21" s="5">
        <f t="shared" si="0"/>
        <v>0</v>
      </c>
      <c r="AC21" s="5"/>
      <c r="AD21" s="5"/>
      <c r="AE21" s="5">
        <f>IF(AB21="single room",O21*$L$170,0)</f>
        <v>0</v>
      </c>
      <c r="AF21" s="5">
        <f>IF(AB21="double room",O21*$L$169,0)</f>
        <v>0</v>
      </c>
      <c r="AG21" s="5"/>
      <c r="AH21" s="5"/>
      <c r="AI21" s="5"/>
      <c r="AJ21" s="5" t="s">
        <v>44</v>
      </c>
      <c r="AK21" s="5" t="s">
        <v>50</v>
      </c>
      <c r="AL21" s="5"/>
      <c r="AM21" s="5"/>
      <c r="AN21" s="5"/>
      <c r="AO21" s="5"/>
      <c r="AP21" s="5"/>
      <c r="AQ21" s="5"/>
      <c r="AR21" s="5"/>
      <c r="AS21" s="5"/>
      <c r="AT21" s="5"/>
      <c r="AU21" s="5"/>
      <c r="AV21" s="5"/>
      <c r="AW21" s="5"/>
      <c r="AX21" s="5"/>
      <c r="AY21" s="5"/>
      <c r="AZ21" s="5"/>
      <c r="BA21" s="5"/>
      <c r="BB21" s="5"/>
      <c r="BC21" s="5"/>
      <c r="BD21" s="5"/>
      <c r="BE21" s="5"/>
      <c r="BF21" s="5"/>
      <c r="BG21" s="5"/>
      <c r="BH21" s="5"/>
      <c r="BI21" s="5"/>
      <c r="BJ21" s="5" t="str">
        <f t="shared" si="3"/>
        <v>NO</v>
      </c>
      <c r="BK21" s="5">
        <f>IF($I21="",0,IF($I21=BK$14,1,0))</f>
        <v>0</v>
      </c>
      <c r="BL21" s="5">
        <f t="shared" si="1"/>
        <v>0</v>
      </c>
      <c r="BM21" s="5">
        <f t="shared" si="1"/>
        <v>0</v>
      </c>
      <c r="BN21" s="5">
        <f t="shared" si="1"/>
        <v>0</v>
      </c>
      <c r="BO21" s="5">
        <f t="shared" si="1"/>
        <v>0</v>
      </c>
      <c r="BP21" s="5">
        <f t="shared" si="1"/>
        <v>0</v>
      </c>
      <c r="BQ21" s="5">
        <f t="shared" si="1"/>
        <v>0</v>
      </c>
      <c r="BR21" s="5">
        <f t="shared" si="1"/>
        <v>0</v>
      </c>
      <c r="BS21" s="5">
        <f t="shared" si="4"/>
        <v>0</v>
      </c>
      <c r="CQ21" s="5"/>
      <c r="CR21" s="5" t="b">
        <f t="shared" si="5"/>
        <v>0</v>
      </c>
      <c r="CS21" s="5" t="b">
        <f t="shared" si="6"/>
        <v>0</v>
      </c>
      <c r="CT21" s="5"/>
      <c r="CU21" s="5"/>
      <c r="CV21" s="5"/>
      <c r="CW21" s="5"/>
      <c r="CX21" s="5"/>
      <c r="CY21" s="5"/>
      <c r="CZ21" s="5"/>
      <c r="DA21" s="5"/>
      <c r="DB21" s="5"/>
      <c r="DC21" s="5"/>
      <c r="DD21" s="6" t="str">
        <f t="shared" si="7"/>
        <v/>
      </c>
      <c r="DE21" s="5" t="str">
        <f t="shared" si="2"/>
        <v>,</v>
      </c>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row>
    <row r="22" spans="1:227" s="4" customFormat="1" ht="51" customHeight="1">
      <c r="A22" s="348"/>
      <c r="B22" s="333"/>
      <c r="C22" s="41"/>
      <c r="D22" s="54"/>
      <c r="E22" s="34"/>
      <c r="F22" s="35"/>
      <c r="G22" s="304"/>
      <c r="H22" s="303"/>
      <c r="I22" s="36"/>
      <c r="J22" s="37"/>
      <c r="K22" s="38"/>
      <c r="L22" s="37"/>
      <c r="M22" s="295"/>
      <c r="N22" s="296"/>
      <c r="O22" s="296"/>
      <c r="P22" s="276" t="str">
        <f t="shared" si="9"/>
        <v/>
      </c>
      <c r="Q22" s="296"/>
      <c r="R22" s="298"/>
      <c r="S22" s="294"/>
      <c r="T22" s="296"/>
      <c r="U22" s="40"/>
      <c r="V22" s="38"/>
      <c r="W22" s="253" t="b">
        <v>0</v>
      </c>
      <c r="X22" s="253" t="b">
        <v>0</v>
      </c>
      <c r="Y22" s="253" t="b">
        <v>0</v>
      </c>
      <c r="Z22" s="41"/>
      <c r="AA22" s="105">
        <f>IF(M22="Q - Player Entry-Fee only",_xlfn.XLOOKUP(M22,Z:Z,L:L),IF(M22="S - Meal package",_xlfn.XLOOKUP(M22,Z:Z,L:L),IF(M22="R - Entry Fee &amp; Meal Package",_xlfn.XLOOKUP(M22,Z:Z,L:L),IF(O22="",0,IF(O22="choose check-out",0,_xlfn.XLOOKUP(DE22,A:A,L:L)))-(IF(Y22=TRUE,90,0)))))</f>
        <v>0</v>
      </c>
      <c r="AB22" s="5">
        <f t="shared" si="0"/>
        <v>0</v>
      </c>
      <c r="AC22" s="5"/>
      <c r="AD22" s="5"/>
      <c r="AE22" s="5">
        <f>IF(AB22="single room",O21*$L$170,0)</f>
        <v>0</v>
      </c>
      <c r="AF22" s="5">
        <f>IF(AB22="double room",O21*$L$169,0)</f>
        <v>0</v>
      </c>
      <c r="AG22" s="5"/>
      <c r="AH22" s="5"/>
      <c r="AI22" s="5"/>
      <c r="AJ22" s="5" t="s">
        <v>51</v>
      </c>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t="str">
        <f t="shared" si="3"/>
        <v>NO</v>
      </c>
      <c r="BK22" s="5">
        <f>IF($I22="",0,IF($I22=BK$14,1,0))</f>
        <v>0</v>
      </c>
      <c r="BL22" s="5">
        <f t="shared" si="1"/>
        <v>0</v>
      </c>
      <c r="BM22" s="5">
        <f t="shared" si="1"/>
        <v>0</v>
      </c>
      <c r="BN22" s="5">
        <f t="shared" si="1"/>
        <v>0</v>
      </c>
      <c r="BO22" s="5">
        <f t="shared" si="1"/>
        <v>0</v>
      </c>
      <c r="BP22" s="5">
        <f t="shared" si="1"/>
        <v>0</v>
      </c>
      <c r="BQ22" s="5">
        <f t="shared" si="1"/>
        <v>0</v>
      </c>
      <c r="BR22" s="5">
        <f t="shared" si="1"/>
        <v>0</v>
      </c>
      <c r="BS22" s="5">
        <f t="shared" si="4"/>
        <v>0</v>
      </c>
      <c r="CQ22" s="5"/>
      <c r="CR22" s="5" t="b">
        <f t="shared" si="5"/>
        <v>0</v>
      </c>
      <c r="CS22" s="5" t="b">
        <f t="shared" si="6"/>
        <v>0</v>
      </c>
      <c r="CT22" s="5"/>
      <c r="CU22" s="5"/>
      <c r="CV22" s="5"/>
      <c r="CW22" s="5"/>
      <c r="CX22" s="5"/>
      <c r="CY22" s="5"/>
      <c r="CZ22" s="5"/>
      <c r="DA22" s="5"/>
      <c r="DB22" s="5"/>
      <c r="DC22" s="5"/>
      <c r="DD22" s="6" t="str">
        <f t="shared" si="7"/>
        <v/>
      </c>
      <c r="DE22" s="5" t="str">
        <f t="shared" si="2"/>
        <v>,</v>
      </c>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row>
    <row r="23" spans="1:227" s="5" customFormat="1" ht="5.25" customHeight="1">
      <c r="A23" s="20"/>
      <c r="B23" s="58"/>
      <c r="C23" s="100"/>
      <c r="D23" s="54"/>
      <c r="E23" s="34"/>
      <c r="F23" s="35"/>
      <c r="G23" s="35"/>
      <c r="H23" s="55"/>
      <c r="I23" s="36"/>
      <c r="J23" s="37"/>
      <c r="K23" s="38"/>
      <c r="L23" s="37"/>
      <c r="M23" s="39"/>
      <c r="N23" s="271"/>
      <c r="O23" s="271"/>
      <c r="P23" s="276"/>
      <c r="Q23" s="271"/>
      <c r="R23" s="40"/>
      <c r="S23" s="38"/>
      <c r="T23" s="271"/>
      <c r="U23" s="40"/>
      <c r="V23" s="38"/>
      <c r="W23" s="38"/>
      <c r="X23" s="38"/>
      <c r="Y23" s="38"/>
      <c r="Z23" s="41"/>
      <c r="AA23" s="44"/>
      <c r="AB23" s="5">
        <f t="shared" si="0"/>
        <v>0</v>
      </c>
      <c r="AC23" s="6"/>
      <c r="AJ23" s="5" t="s">
        <v>52</v>
      </c>
      <c r="CR23" s="5" t="b">
        <f t="shared" si="5"/>
        <v>0</v>
      </c>
      <c r="CS23" s="5" t="b">
        <f t="shared" si="6"/>
        <v>0</v>
      </c>
      <c r="DD23" s="6" t="str">
        <f t="shared" si="7"/>
        <v/>
      </c>
      <c r="DE23" s="5" t="str">
        <f t="shared" si="2"/>
        <v>,</v>
      </c>
    </row>
    <row r="24" spans="1:227" s="4" customFormat="1" ht="51" customHeight="1">
      <c r="A24" s="348">
        <f>IF(M24="entry fee only","",IF(M24="coach entry only","",4))</f>
        <v>4</v>
      </c>
      <c r="B24" s="333" t="str">
        <f>IF(M24="","",IF(M24="Q - Player Entry-Fee only","Entry Fee",IF(M24="R - Entry Fee &amp; Meal Package","Entry/Meal",IF(M24="S - Meal Package","Meal only",IF(M24="choose a package","",_xlfn.XLOOKUP(DE24,A:A,O:O))))))</f>
        <v/>
      </c>
      <c r="C24" s="100"/>
      <c r="D24" s="54"/>
      <c r="E24" s="34"/>
      <c r="F24" s="35"/>
      <c r="G24" s="304"/>
      <c r="H24" s="303"/>
      <c r="I24" s="36"/>
      <c r="J24" s="37"/>
      <c r="K24" s="38"/>
      <c r="L24" s="37"/>
      <c r="M24" s="295"/>
      <c r="N24" s="323"/>
      <c r="O24" s="296"/>
      <c r="P24" s="276" t="str">
        <f>IF(O24="","",IF(O24="choose check-out","",O24-N24))</f>
        <v/>
      </c>
      <c r="Q24" s="296"/>
      <c r="R24" s="298"/>
      <c r="S24" s="294"/>
      <c r="T24" s="296"/>
      <c r="U24" s="40"/>
      <c r="V24" s="38"/>
      <c r="W24" s="253" t="b">
        <v>0</v>
      </c>
      <c r="X24" s="253" t="b">
        <v>0</v>
      </c>
      <c r="Y24" s="253" t="b">
        <v>0</v>
      </c>
      <c r="Z24" s="41"/>
      <c r="AA24" s="105">
        <f>IF(M24="Q - Player Entry-Fee only",_xlfn.XLOOKUP(M24,Z:Z,L:L),IF(M24="S - Meal package",_xlfn.XLOOKUP(M24,Z:Z,L:L),IF(M24="R - Entry Fee &amp; Meal Package",_xlfn.XLOOKUP(M24,Z:Z,L:L),IF(O24="",0,IF(O24="choose check-out",0,_xlfn.XLOOKUP(DE24,A:A,L:L)))-(IF(Y24=TRUE,90,0)))))</f>
        <v>0</v>
      </c>
      <c r="AB24" s="5">
        <f t="shared" si="0"/>
        <v>0</v>
      </c>
      <c r="AC24" s="5"/>
      <c r="AD24" s="5"/>
      <c r="AE24" s="5">
        <f>IF(AB24="single room",O24*$L$170,0)</f>
        <v>0</v>
      </c>
      <c r="AF24" s="5">
        <f>IF(AB24="double room",O24*$L$169,0)</f>
        <v>0</v>
      </c>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t="str">
        <f t="shared" si="3"/>
        <v>NO</v>
      </c>
      <c r="BK24" s="5">
        <f>IF($I24="",0,IF($I24=BK$14,1,0))</f>
        <v>0</v>
      </c>
      <c r="BL24" s="5">
        <f t="shared" si="1"/>
        <v>0</v>
      </c>
      <c r="BM24" s="5">
        <f t="shared" si="1"/>
        <v>0</v>
      </c>
      <c r="BN24" s="5">
        <f t="shared" si="1"/>
        <v>0</v>
      </c>
      <c r="BO24" s="5">
        <f t="shared" si="1"/>
        <v>0</v>
      </c>
      <c r="BP24" s="5">
        <f t="shared" si="1"/>
        <v>0</v>
      </c>
      <c r="BQ24" s="5">
        <f t="shared" si="1"/>
        <v>0</v>
      </c>
      <c r="BR24" s="5">
        <f t="shared" si="1"/>
        <v>0</v>
      </c>
      <c r="BS24" s="5">
        <f t="shared" si="4"/>
        <v>0</v>
      </c>
      <c r="CQ24" s="5"/>
      <c r="CR24" s="5" t="b">
        <f t="shared" si="5"/>
        <v>0</v>
      </c>
      <c r="CS24" s="5" t="b">
        <f t="shared" si="6"/>
        <v>0</v>
      </c>
      <c r="CT24" s="5"/>
      <c r="CU24" s="5"/>
      <c r="CV24" s="5"/>
      <c r="CW24" s="5"/>
      <c r="CX24" s="5"/>
      <c r="CY24" s="5"/>
      <c r="CZ24" s="5"/>
      <c r="DA24" s="5"/>
      <c r="DB24" s="5"/>
      <c r="DC24" s="5"/>
      <c r="DD24" s="6" t="str">
        <f t="shared" si="7"/>
        <v/>
      </c>
      <c r="DE24" s="5" t="str">
        <f t="shared" si="2"/>
        <v>,</v>
      </c>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row>
    <row r="25" spans="1:227" s="4" customFormat="1" ht="51" customHeight="1">
      <c r="A25" s="348"/>
      <c r="B25" s="333"/>
      <c r="C25" s="41"/>
      <c r="D25" s="54"/>
      <c r="E25" s="34"/>
      <c r="F25" s="35"/>
      <c r="G25" s="304"/>
      <c r="H25" s="303"/>
      <c r="I25" s="36"/>
      <c r="J25" s="37"/>
      <c r="K25" s="38"/>
      <c r="L25" s="37"/>
      <c r="M25" s="295"/>
      <c r="N25" s="296"/>
      <c r="O25" s="296"/>
      <c r="P25" s="276" t="str">
        <f>IF(O25="","",IF(O25="choose check-out","",O25-N25))</f>
        <v/>
      </c>
      <c r="Q25" s="296"/>
      <c r="R25" s="298"/>
      <c r="S25" s="294"/>
      <c r="T25" s="296"/>
      <c r="U25" s="40"/>
      <c r="V25" s="38"/>
      <c r="W25" s="253" t="b">
        <v>0</v>
      </c>
      <c r="X25" s="253" t="b">
        <v>0</v>
      </c>
      <c r="Y25" s="253" t="b">
        <v>0</v>
      </c>
      <c r="Z25" s="41"/>
      <c r="AA25" s="105">
        <f>IF(M25="Q - Player Entry-Fee only",_xlfn.XLOOKUP(M25,Z:Z,L:L),IF(M25="S - Meal package",_xlfn.XLOOKUP(M25,Z:Z,L:L),IF(M25="R - Entry Fee &amp; Meal Package",_xlfn.XLOOKUP(M25,Z:Z,L:L),IF(O25="",0,IF(O25="choose check-out",0,_xlfn.XLOOKUP(DE25,A:A,L:L)))-(IF(Y25=TRUE,90,0)))))</f>
        <v>0</v>
      </c>
      <c r="AB25" s="5">
        <f t="shared" si="0"/>
        <v>0</v>
      </c>
      <c r="AC25" s="5"/>
      <c r="AD25" s="5"/>
      <c r="AE25" s="5">
        <f>IF(AB25="single room",O24*$L$170,0)</f>
        <v>0</v>
      </c>
      <c r="AF25" s="5">
        <f>IF(AB25="double room",O24*$L$169,0)</f>
        <v>0</v>
      </c>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t="str">
        <f t="shared" si="3"/>
        <v>NO</v>
      </c>
      <c r="BK25" s="5">
        <f>IF($I25="",0,IF($I25=BK$14,1,0))</f>
        <v>0</v>
      </c>
      <c r="BL25" s="5">
        <f t="shared" si="1"/>
        <v>0</v>
      </c>
      <c r="BM25" s="5">
        <f t="shared" si="1"/>
        <v>0</v>
      </c>
      <c r="BN25" s="5">
        <f t="shared" si="1"/>
        <v>0</v>
      </c>
      <c r="BO25" s="5">
        <f t="shared" si="1"/>
        <v>0</v>
      </c>
      <c r="BP25" s="5">
        <f t="shared" si="1"/>
        <v>0</v>
      </c>
      <c r="BQ25" s="5">
        <f t="shared" si="1"/>
        <v>0</v>
      </c>
      <c r="BR25" s="5">
        <f t="shared" si="1"/>
        <v>0</v>
      </c>
      <c r="BS25" s="5">
        <f t="shared" si="4"/>
        <v>0</v>
      </c>
      <c r="CQ25" s="5"/>
      <c r="CR25" s="5" t="b">
        <f t="shared" si="5"/>
        <v>0</v>
      </c>
      <c r="CS25" s="5" t="b">
        <f t="shared" si="6"/>
        <v>0</v>
      </c>
      <c r="CT25" s="5"/>
      <c r="CU25" s="5"/>
      <c r="CV25" s="5"/>
      <c r="CW25" s="5"/>
      <c r="CX25" s="5"/>
      <c r="CY25" s="5"/>
      <c r="CZ25" s="5"/>
      <c r="DA25" s="5"/>
      <c r="DB25" s="5"/>
      <c r="DC25" s="5"/>
      <c r="DD25" s="6" t="str">
        <f t="shared" si="7"/>
        <v/>
      </c>
      <c r="DE25" s="5" t="str">
        <f t="shared" si="2"/>
        <v>,</v>
      </c>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row>
    <row r="26" spans="1:227" s="5" customFormat="1" ht="5.25" customHeight="1">
      <c r="A26" s="20"/>
      <c r="B26" s="58"/>
      <c r="C26" s="41"/>
      <c r="D26" s="23"/>
      <c r="E26" s="23"/>
      <c r="F26" s="24"/>
      <c r="G26" s="24"/>
      <c r="H26" s="25"/>
      <c r="I26" s="36"/>
      <c r="J26" s="42"/>
      <c r="K26" s="38"/>
      <c r="L26" s="37"/>
      <c r="M26" s="39"/>
      <c r="N26" s="271"/>
      <c r="O26" s="271"/>
      <c r="P26" s="276"/>
      <c r="Q26" s="271"/>
      <c r="R26" s="27"/>
      <c r="S26" s="25"/>
      <c r="T26" s="271"/>
      <c r="U26" s="27"/>
      <c r="V26" s="25"/>
      <c r="W26" s="25"/>
      <c r="X26" s="25"/>
      <c r="Y26" s="25"/>
      <c r="Z26" s="51"/>
      <c r="AA26" s="44"/>
      <c r="AB26" s="5">
        <f t="shared" si="0"/>
        <v>0</v>
      </c>
      <c r="AC26" s="6"/>
      <c r="CR26" s="5" t="b">
        <f t="shared" si="5"/>
        <v>0</v>
      </c>
      <c r="CS26" s="5" t="b">
        <f t="shared" si="6"/>
        <v>0</v>
      </c>
      <c r="DD26" s="6" t="str">
        <f t="shared" si="7"/>
        <v/>
      </c>
      <c r="DE26" s="5" t="str">
        <f t="shared" si="2"/>
        <v>,</v>
      </c>
    </row>
    <row r="27" spans="1:227" s="4" customFormat="1" ht="51" customHeight="1">
      <c r="A27" s="348">
        <f>IF(M27="entry fee only","",IF(M27="coach entry only","",5))</f>
        <v>5</v>
      </c>
      <c r="B27" s="333" t="str">
        <f>IF(M27="","",IF(M27="Q - Player Entry-Fee only","Entry Fee",IF(M27="R - Entry Fee &amp; Meal Package","Entry/Meal",IF(M27="S - Meal Package","Meal only",IF(M27="choose a package","",_xlfn.XLOOKUP(DE27,A:A,O:O))))))</f>
        <v/>
      </c>
      <c r="C27" s="41"/>
      <c r="D27" s="54"/>
      <c r="E27" s="34"/>
      <c r="F27" s="35"/>
      <c r="G27" s="304"/>
      <c r="H27" s="303"/>
      <c r="I27" s="36"/>
      <c r="J27" s="37"/>
      <c r="K27" s="38"/>
      <c r="L27" s="37"/>
      <c r="M27" s="295"/>
      <c r="N27" s="296"/>
      <c r="O27" s="296"/>
      <c r="P27" s="276" t="str">
        <f>IF(O27="","",IF(O27="choose check-out","",O27-N27))</f>
        <v/>
      </c>
      <c r="Q27" s="296"/>
      <c r="R27" s="298"/>
      <c r="S27" s="294"/>
      <c r="T27" s="296"/>
      <c r="U27" s="40"/>
      <c r="V27" s="38"/>
      <c r="W27" s="253" t="b">
        <v>0</v>
      </c>
      <c r="X27" s="253" t="b">
        <v>0</v>
      </c>
      <c r="Y27" s="253" t="b">
        <v>0</v>
      </c>
      <c r="Z27" s="41"/>
      <c r="AA27" s="105">
        <f>IF(M27="Q - Player Entry-Fee only",_xlfn.XLOOKUP(M27,Z:Z,L:L),IF(M27="S - Meal package",_xlfn.XLOOKUP(M27,Z:Z,L:L),IF(M27="R - Entry Fee &amp; Meal Package",_xlfn.XLOOKUP(M27,Z:Z,L:L),IF(O27="",0,IF(O27="choose check-out",0,_xlfn.XLOOKUP(DE27,A:A,L:L)))-(IF(Y27=TRUE,90,0)))))</f>
        <v>0</v>
      </c>
      <c r="AB27" s="5">
        <f t="shared" si="0"/>
        <v>0</v>
      </c>
      <c r="AC27" s="5"/>
      <c r="AD27" s="5"/>
      <c r="AE27" s="5">
        <f>IF(AB27="single room",O27*$L$170,0)</f>
        <v>0</v>
      </c>
      <c r="AF27" s="5">
        <f>IF(AB27="double room",O27*$L$169,0)</f>
        <v>0</v>
      </c>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t="str">
        <f t="shared" si="3"/>
        <v>NO</v>
      </c>
      <c r="BK27" s="5">
        <f>IF($I27="",0,IF($I27=BK$14,1,0))</f>
        <v>0</v>
      </c>
      <c r="BL27" s="5">
        <f t="shared" si="1"/>
        <v>0</v>
      </c>
      <c r="BM27" s="5">
        <f t="shared" si="1"/>
        <v>0</v>
      </c>
      <c r="BN27" s="5">
        <f t="shared" si="1"/>
        <v>0</v>
      </c>
      <c r="BO27" s="5">
        <f t="shared" si="1"/>
        <v>0</v>
      </c>
      <c r="BP27" s="5">
        <f t="shared" si="1"/>
        <v>0</v>
      </c>
      <c r="BQ27" s="5">
        <f t="shared" si="1"/>
        <v>0</v>
      </c>
      <c r="BR27" s="5">
        <f t="shared" si="1"/>
        <v>0</v>
      </c>
      <c r="BS27" s="5">
        <f t="shared" si="4"/>
        <v>0</v>
      </c>
      <c r="CQ27" s="5"/>
      <c r="CR27" s="5" t="b">
        <f t="shared" si="5"/>
        <v>0</v>
      </c>
      <c r="CS27" s="5" t="b">
        <f t="shared" si="6"/>
        <v>0</v>
      </c>
      <c r="CT27" s="5"/>
      <c r="CU27" s="5"/>
      <c r="CV27" s="5"/>
      <c r="CW27" s="5"/>
      <c r="CX27" s="5"/>
      <c r="CY27" s="5"/>
      <c r="CZ27" s="5"/>
      <c r="DA27" s="5"/>
      <c r="DB27" s="5"/>
      <c r="DC27" s="5"/>
      <c r="DD27" s="6" t="str">
        <f t="shared" si="7"/>
        <v/>
      </c>
      <c r="DE27" s="5" t="str">
        <f t="shared" si="2"/>
        <v>,</v>
      </c>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row>
    <row r="28" spans="1:227" s="4" customFormat="1" ht="51" customHeight="1">
      <c r="A28" s="348"/>
      <c r="B28" s="333"/>
      <c r="C28" s="324"/>
      <c r="D28" s="54"/>
      <c r="E28" s="34"/>
      <c r="F28" s="35"/>
      <c r="G28" s="304"/>
      <c r="H28" s="303"/>
      <c r="I28" s="36"/>
      <c r="J28" s="37"/>
      <c r="K28" s="38"/>
      <c r="L28" s="37"/>
      <c r="M28" s="295"/>
      <c r="N28" s="296"/>
      <c r="O28" s="296"/>
      <c r="P28" s="276" t="str">
        <f>IF(O28="","",IF(O28="choose check-out","",O28-N28))</f>
        <v/>
      </c>
      <c r="Q28" s="296"/>
      <c r="R28" s="298"/>
      <c r="S28" s="294"/>
      <c r="T28" s="296"/>
      <c r="U28" s="40"/>
      <c r="V28" s="38"/>
      <c r="W28" s="253" t="b">
        <v>0</v>
      </c>
      <c r="X28" s="253" t="b">
        <v>0</v>
      </c>
      <c r="Y28" s="253" t="b">
        <v>0</v>
      </c>
      <c r="Z28" s="41"/>
      <c r="AA28" s="105">
        <f>IF(M28="Q - Player Entry-Fee only",_xlfn.XLOOKUP(M28,Z:Z,L:L),IF(M28="S - Meal package",_xlfn.XLOOKUP(M28,Z:Z,L:L),IF(M28="R - Entry Fee &amp; Meal Package",_xlfn.XLOOKUP(M28,Z:Z,L:L),IF(O28="",0,IF(O28="choose check-out",0,_xlfn.XLOOKUP(DE28,A:A,L:L)))-(IF(Y28=TRUE,90,0)))))</f>
        <v>0</v>
      </c>
      <c r="AB28" s="5">
        <f t="shared" si="0"/>
        <v>0</v>
      </c>
      <c r="AC28" s="5"/>
      <c r="AD28" s="5"/>
      <c r="AE28" s="5">
        <f>IF(AB28="single room",O27*$L$170,0)</f>
        <v>0</v>
      </c>
      <c r="AF28" s="5">
        <f>IF(AB28="double room",O27*$L$169,0)</f>
        <v>0</v>
      </c>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t="str">
        <f t="shared" si="3"/>
        <v>NO</v>
      </c>
      <c r="BK28" s="5">
        <f>IF($I28="",0,IF($I28=BK$14,1,0))</f>
        <v>0</v>
      </c>
      <c r="BL28" s="5">
        <f t="shared" si="1"/>
        <v>0</v>
      </c>
      <c r="BM28" s="5">
        <f t="shared" si="1"/>
        <v>0</v>
      </c>
      <c r="BN28" s="5">
        <f t="shared" si="1"/>
        <v>0</v>
      </c>
      <c r="BO28" s="5">
        <f t="shared" si="1"/>
        <v>0</v>
      </c>
      <c r="BP28" s="5">
        <f t="shared" si="1"/>
        <v>0</v>
      </c>
      <c r="BQ28" s="5">
        <f t="shared" si="1"/>
        <v>0</v>
      </c>
      <c r="BR28" s="5">
        <f t="shared" si="1"/>
        <v>0</v>
      </c>
      <c r="BS28" s="5">
        <f t="shared" si="4"/>
        <v>0</v>
      </c>
      <c r="CQ28" s="5"/>
      <c r="CR28" s="5" t="b">
        <f t="shared" si="5"/>
        <v>0</v>
      </c>
      <c r="CS28" s="5" t="b">
        <f t="shared" si="6"/>
        <v>0</v>
      </c>
      <c r="CT28" s="5"/>
      <c r="CU28" s="5"/>
      <c r="CV28" s="5"/>
      <c r="CW28" s="5"/>
      <c r="CX28" s="5"/>
      <c r="CY28" s="5"/>
      <c r="CZ28" s="5"/>
      <c r="DA28" s="5"/>
      <c r="DB28" s="5"/>
      <c r="DC28" s="5"/>
      <c r="DD28" s="6" t="str">
        <f t="shared" si="7"/>
        <v/>
      </c>
      <c r="DE28" s="5" t="str">
        <f t="shared" si="2"/>
        <v>,</v>
      </c>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row>
    <row r="29" spans="1:227" s="5" customFormat="1" ht="5.25" customHeight="1">
      <c r="A29" s="20"/>
      <c r="B29" s="58"/>
      <c r="C29" s="100"/>
      <c r="D29" s="23"/>
      <c r="E29" s="23"/>
      <c r="F29" s="24"/>
      <c r="G29" s="24"/>
      <c r="H29" s="25"/>
      <c r="I29" s="36"/>
      <c r="J29" s="26"/>
      <c r="K29" s="38"/>
      <c r="L29" s="37"/>
      <c r="M29" s="39"/>
      <c r="N29" s="271"/>
      <c r="O29" s="271"/>
      <c r="P29" s="276"/>
      <c r="Q29" s="271"/>
      <c r="R29" s="27"/>
      <c r="S29" s="25"/>
      <c r="T29" s="271"/>
      <c r="U29" s="27"/>
      <c r="V29" s="25"/>
      <c r="W29" s="25"/>
      <c r="X29" s="25"/>
      <c r="Y29" s="25"/>
      <c r="Z29" s="51"/>
      <c r="AA29" s="44"/>
      <c r="AB29" s="5">
        <f t="shared" si="0"/>
        <v>0</v>
      </c>
      <c r="AC29" s="6"/>
      <c r="CR29" s="5" t="b">
        <f t="shared" si="5"/>
        <v>0</v>
      </c>
      <c r="CS29" s="5" t="b">
        <f t="shared" si="6"/>
        <v>0</v>
      </c>
      <c r="DD29" s="6" t="str">
        <f t="shared" si="7"/>
        <v/>
      </c>
      <c r="DE29" s="5" t="str">
        <f t="shared" si="2"/>
        <v>,</v>
      </c>
    </row>
    <row r="30" spans="1:227" s="4" customFormat="1" ht="51" customHeight="1">
      <c r="A30" s="348">
        <f>IF(M30="entry fee only","",IF(M30="coach entry only","",6))</f>
        <v>6</v>
      </c>
      <c r="B30" s="333" t="str">
        <f>IF(M30="","",IF(M30="Q - Player Entry-Fee only","Entry Fee",IF(M30="R - Entry Fee &amp; Meal Package","Entry/Meal",IF(M30="S - Meal Package","Meal only",IF(M30="choose a package","",_xlfn.XLOOKUP(DE30,A:A,O:O))))))</f>
        <v/>
      </c>
      <c r="C30" s="100"/>
      <c r="D30" s="54"/>
      <c r="E30" s="34"/>
      <c r="F30" s="35"/>
      <c r="G30" s="304"/>
      <c r="H30" s="303"/>
      <c r="I30" s="36"/>
      <c r="J30" s="37"/>
      <c r="K30" s="38"/>
      <c r="L30" s="37"/>
      <c r="M30" s="295"/>
      <c r="N30" s="296"/>
      <c r="O30" s="296"/>
      <c r="P30" s="276" t="str">
        <f>IF(O30="","",IF(O30="choose check-out","",O30-N30))</f>
        <v/>
      </c>
      <c r="Q30" s="296"/>
      <c r="R30" s="298"/>
      <c r="S30" s="294"/>
      <c r="T30" s="296"/>
      <c r="U30" s="40"/>
      <c r="V30" s="38"/>
      <c r="W30" s="253" t="b">
        <v>0</v>
      </c>
      <c r="X30" s="253" t="b">
        <v>0</v>
      </c>
      <c r="Y30" s="253" t="b">
        <v>0</v>
      </c>
      <c r="Z30" s="41"/>
      <c r="AA30" s="105">
        <f>IF(M30="Q - Player Entry-Fee only",_xlfn.XLOOKUP(M30,Z:Z,L:L),IF(M30="S - Meal package",_xlfn.XLOOKUP(M30,Z:Z,L:L),IF(M30="R - Entry Fee &amp; Meal Package",_xlfn.XLOOKUP(M30,Z:Z,L:L),IF(O30="",0,IF(O30="choose check-out",0,_xlfn.XLOOKUP(DE30,A:A,L:L)))-(IF(Y30=TRUE,90,0)))))</f>
        <v>0</v>
      </c>
      <c r="AB30" s="5">
        <f t="shared" si="0"/>
        <v>0</v>
      </c>
      <c r="AC30" s="5"/>
      <c r="AD30" s="5"/>
      <c r="AE30" s="5">
        <f>IF(AB30="single room",O30*$L$170,0)</f>
        <v>0</v>
      </c>
      <c r="AF30" s="5">
        <f>IF(AB30="double room",O30*$L$169,0)</f>
        <v>0</v>
      </c>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t="str">
        <f t="shared" si="3"/>
        <v>NO</v>
      </c>
      <c r="BK30" s="5">
        <f>IF($I30="",0,IF($I30=BK$14,1,0))</f>
        <v>0</v>
      </c>
      <c r="BL30" s="5">
        <f t="shared" si="1"/>
        <v>0</v>
      </c>
      <c r="BM30" s="5">
        <f t="shared" si="1"/>
        <v>0</v>
      </c>
      <c r="BN30" s="5">
        <f t="shared" si="1"/>
        <v>0</v>
      </c>
      <c r="BO30" s="5">
        <f t="shared" si="1"/>
        <v>0</v>
      </c>
      <c r="BP30" s="5">
        <f t="shared" si="1"/>
        <v>0</v>
      </c>
      <c r="BQ30" s="5">
        <f t="shared" si="1"/>
        <v>0</v>
      </c>
      <c r="BR30" s="5">
        <f t="shared" si="1"/>
        <v>0</v>
      </c>
      <c r="BS30" s="5">
        <f t="shared" si="4"/>
        <v>0</v>
      </c>
      <c r="CQ30" s="5"/>
      <c r="CR30" s="5" t="b">
        <f t="shared" si="5"/>
        <v>0</v>
      </c>
      <c r="CS30" s="5" t="b">
        <f t="shared" si="6"/>
        <v>0</v>
      </c>
      <c r="CT30" s="5"/>
      <c r="CU30" s="5"/>
      <c r="CV30" s="5"/>
      <c r="CW30" s="5"/>
      <c r="CX30" s="5"/>
      <c r="CY30" s="5"/>
      <c r="CZ30" s="5"/>
      <c r="DA30" s="5"/>
      <c r="DB30" s="5"/>
      <c r="DC30" s="5"/>
      <c r="DD30" s="6" t="str">
        <f t="shared" si="7"/>
        <v/>
      </c>
      <c r="DE30" s="5" t="str">
        <f t="shared" si="2"/>
        <v>,</v>
      </c>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row>
    <row r="31" spans="1:227" s="4" customFormat="1" ht="51" customHeight="1">
      <c r="A31" s="348"/>
      <c r="B31" s="333"/>
      <c r="C31" s="41"/>
      <c r="D31" s="54"/>
      <c r="E31" s="34"/>
      <c r="F31" s="35"/>
      <c r="G31" s="304"/>
      <c r="H31" s="303"/>
      <c r="I31" s="36"/>
      <c r="J31" s="37"/>
      <c r="K31" s="38"/>
      <c r="L31" s="37"/>
      <c r="M31" s="295"/>
      <c r="N31" s="296"/>
      <c r="O31" s="296"/>
      <c r="P31" s="276" t="str">
        <f>IF(O31="","",IF(O31="choose check-out","",O31-N31))</f>
        <v/>
      </c>
      <c r="Q31" s="296"/>
      <c r="R31" s="298"/>
      <c r="S31" s="294"/>
      <c r="T31" s="296"/>
      <c r="U31" s="40"/>
      <c r="V31" s="38"/>
      <c r="W31" s="253" t="b">
        <v>0</v>
      </c>
      <c r="X31" s="253" t="b">
        <v>0</v>
      </c>
      <c r="Y31" s="253" t="b">
        <v>0</v>
      </c>
      <c r="Z31" s="41"/>
      <c r="AA31" s="105">
        <f>IF(M31="Q - Player Entry-Fee only",_xlfn.XLOOKUP(M31,Z:Z,L:L),IF(M31="S - Meal package",_xlfn.XLOOKUP(M31,Z:Z,L:L),IF(M31="R - Entry Fee &amp; Meal Package",_xlfn.XLOOKUP(M31,Z:Z,L:L),IF(O31="",0,IF(O31="choose check-out",0,_xlfn.XLOOKUP(DE31,A:A,L:L)))-(IF(Y31=TRUE,90,0)))))</f>
        <v>0</v>
      </c>
      <c r="AB31" s="5">
        <f t="shared" si="0"/>
        <v>0</v>
      </c>
      <c r="AC31" s="5"/>
      <c r="AD31" s="5"/>
      <c r="AE31" s="5">
        <f>IF(AB31="single room",O30*$L$170,0)</f>
        <v>0</v>
      </c>
      <c r="AF31" s="5">
        <f>IF(AB31="double room",O30*$L$169,0)</f>
        <v>0</v>
      </c>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t="str">
        <f t="shared" si="3"/>
        <v>NO</v>
      </c>
      <c r="BK31" s="5">
        <f>IF($I31="",0,IF($I31=BK$14,1,0))</f>
        <v>0</v>
      </c>
      <c r="BL31" s="5">
        <f t="shared" ref="BL31:BR31" si="10">IF($I31="",0,IF($I31=BL$14,1,0))</f>
        <v>0</v>
      </c>
      <c r="BM31" s="5">
        <f t="shared" si="10"/>
        <v>0</v>
      </c>
      <c r="BN31" s="5">
        <f t="shared" si="10"/>
        <v>0</v>
      </c>
      <c r="BO31" s="5">
        <f t="shared" si="10"/>
        <v>0</v>
      </c>
      <c r="BP31" s="5">
        <f t="shared" si="10"/>
        <v>0</v>
      </c>
      <c r="BQ31" s="5">
        <f t="shared" si="10"/>
        <v>0</v>
      </c>
      <c r="BR31" s="5">
        <f t="shared" si="10"/>
        <v>0</v>
      </c>
      <c r="BS31" s="5">
        <f t="shared" si="4"/>
        <v>0</v>
      </c>
      <c r="CQ31" s="5"/>
      <c r="CR31" s="5" t="b">
        <f t="shared" si="5"/>
        <v>0</v>
      </c>
      <c r="CS31" s="5" t="b">
        <f t="shared" si="6"/>
        <v>0</v>
      </c>
      <c r="CT31" s="5"/>
      <c r="CU31" s="5"/>
      <c r="CV31" s="5"/>
      <c r="CW31" s="5"/>
      <c r="CX31" s="5"/>
      <c r="CY31" s="5"/>
      <c r="CZ31" s="5"/>
      <c r="DA31" s="5"/>
      <c r="DB31" s="5"/>
      <c r="DC31" s="5"/>
      <c r="DD31" s="6" t="str">
        <f t="shared" si="7"/>
        <v/>
      </c>
      <c r="DE31" s="5" t="str">
        <f t="shared" si="2"/>
        <v>,</v>
      </c>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row>
    <row r="32" spans="1:227" s="5" customFormat="1" ht="5.25" customHeight="1">
      <c r="A32" s="20"/>
      <c r="B32" s="58"/>
      <c r="C32" s="100"/>
      <c r="D32" s="23"/>
      <c r="E32" s="23"/>
      <c r="F32" s="24"/>
      <c r="G32" s="35"/>
      <c r="H32" s="55"/>
      <c r="I32" s="36"/>
      <c r="J32" s="26"/>
      <c r="K32" s="38"/>
      <c r="L32" s="37"/>
      <c r="M32" s="39"/>
      <c r="N32" s="271"/>
      <c r="O32" s="271"/>
      <c r="P32" s="276"/>
      <c r="Q32" s="271"/>
      <c r="R32" s="27"/>
      <c r="S32" s="25"/>
      <c r="T32" s="271"/>
      <c r="U32" s="27"/>
      <c r="V32" s="25"/>
      <c r="W32" s="25"/>
      <c r="X32" s="25"/>
      <c r="Y32" s="25"/>
      <c r="Z32" s="51"/>
      <c r="AA32" s="44"/>
      <c r="AB32" s="5">
        <f t="shared" si="0"/>
        <v>0</v>
      </c>
      <c r="AC32" s="6"/>
      <c r="CR32" s="5" t="b">
        <f t="shared" si="5"/>
        <v>0</v>
      </c>
      <c r="CS32" s="5" t="b">
        <f t="shared" si="6"/>
        <v>0</v>
      </c>
      <c r="DD32" s="6" t="str">
        <f t="shared" si="7"/>
        <v/>
      </c>
      <c r="DE32" s="5" t="str">
        <f t="shared" si="2"/>
        <v>,</v>
      </c>
    </row>
    <row r="33" spans="1:227" s="4" customFormat="1" ht="51" customHeight="1">
      <c r="A33" s="348">
        <f>IF(M33="entry fee only","",IF(M33="coach entry only","",7))</f>
        <v>7</v>
      </c>
      <c r="B33" s="333" t="str">
        <f>IF(M33="","",IF(M33="Q - Player Entry-Fee only","Entry Fee",IF(M33="R - Entry Fee &amp; Meal Package","Entry/Meal",IF(M33="S - Meal Package","Meal only",IF(M33="choose a package","",_xlfn.XLOOKUP(DE33,A:A,O:O))))))</f>
        <v/>
      </c>
      <c r="C33" s="100"/>
      <c r="D33" s="54"/>
      <c r="E33" s="34"/>
      <c r="F33" s="35"/>
      <c r="G33" s="304"/>
      <c r="H33" s="303"/>
      <c r="I33" s="36"/>
      <c r="J33" s="37"/>
      <c r="K33" s="38"/>
      <c r="L33" s="37"/>
      <c r="M33" s="295"/>
      <c r="N33" s="296"/>
      <c r="O33" s="296"/>
      <c r="P33" s="276" t="str">
        <f>IF(O33="","",IF(O33="choose check-out","",O33-N33))</f>
        <v/>
      </c>
      <c r="Q33" s="296"/>
      <c r="R33" s="298"/>
      <c r="S33" s="294"/>
      <c r="T33" s="296"/>
      <c r="U33" s="40"/>
      <c r="V33" s="38"/>
      <c r="W33" s="253" t="b">
        <v>0</v>
      </c>
      <c r="X33" s="253" t="b">
        <v>0</v>
      </c>
      <c r="Y33" s="253" t="b">
        <v>0</v>
      </c>
      <c r="Z33" s="41"/>
      <c r="AA33" s="105">
        <f>IF(M33="Q - Player Entry-Fee only",_xlfn.XLOOKUP(M33,Z:Z,L:L),IF(M33="S - Meal package",_xlfn.XLOOKUP(M33,Z:Z,L:L),IF(M33="R - Entry Fee &amp; Meal Package",_xlfn.XLOOKUP(M33,Z:Z,L:L),IF(O33="",0,IF(O33="choose check-out",0,_xlfn.XLOOKUP(DE33,A:A,L:L)))-(IF(Y33=TRUE,90,0)))))</f>
        <v>0</v>
      </c>
      <c r="AB33" s="5">
        <f t="shared" si="0"/>
        <v>0</v>
      </c>
      <c r="AC33" s="5"/>
      <c r="AD33" s="5"/>
      <c r="AE33" s="5">
        <f>IF(AB33="single room",O33*$L$170,0)</f>
        <v>0</v>
      </c>
      <c r="AF33" s="5">
        <f>IF(AB33="double room",O33*$L$169,0)</f>
        <v>0</v>
      </c>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t="str">
        <f t="shared" si="3"/>
        <v>NO</v>
      </c>
      <c r="BK33" s="5">
        <f t="shared" ref="BK33:BR63" si="11">IF($I33="",0,IF($I33=BK$14,1,0))</f>
        <v>0</v>
      </c>
      <c r="BL33" s="5">
        <f t="shared" si="11"/>
        <v>0</v>
      </c>
      <c r="BM33" s="5">
        <f t="shared" si="11"/>
        <v>0</v>
      </c>
      <c r="BN33" s="5">
        <f t="shared" si="11"/>
        <v>0</v>
      </c>
      <c r="BO33" s="5">
        <f t="shared" si="11"/>
        <v>0</v>
      </c>
      <c r="BP33" s="5">
        <f t="shared" si="11"/>
        <v>0</v>
      </c>
      <c r="BQ33" s="5">
        <f t="shared" si="11"/>
        <v>0</v>
      </c>
      <c r="BR33" s="5">
        <f t="shared" si="11"/>
        <v>0</v>
      </c>
      <c r="BS33" s="5">
        <f t="shared" si="4"/>
        <v>0</v>
      </c>
      <c r="CQ33" s="5"/>
      <c r="CR33" s="5" t="b">
        <f t="shared" si="5"/>
        <v>0</v>
      </c>
      <c r="CS33" s="5" t="b">
        <f t="shared" si="6"/>
        <v>0</v>
      </c>
      <c r="CT33" s="5"/>
      <c r="CU33" s="5"/>
      <c r="CV33" s="5"/>
      <c r="CW33" s="5"/>
      <c r="CX33" s="5"/>
      <c r="CY33" s="5"/>
      <c r="CZ33" s="5"/>
      <c r="DA33" s="5"/>
      <c r="DB33" s="5"/>
      <c r="DC33" s="5"/>
      <c r="DD33" s="6" t="str">
        <f t="shared" si="7"/>
        <v/>
      </c>
      <c r="DE33" s="5" t="str">
        <f t="shared" si="2"/>
        <v>,</v>
      </c>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row>
    <row r="34" spans="1:227" s="4" customFormat="1" ht="51" customHeight="1">
      <c r="A34" s="348"/>
      <c r="B34" s="333"/>
      <c r="C34" s="41"/>
      <c r="D34" s="54"/>
      <c r="E34" s="34"/>
      <c r="F34" s="35"/>
      <c r="G34" s="304"/>
      <c r="H34" s="303"/>
      <c r="I34" s="36"/>
      <c r="J34" s="37"/>
      <c r="K34" s="38"/>
      <c r="L34" s="37"/>
      <c r="M34" s="295"/>
      <c r="N34" s="296"/>
      <c r="O34" s="296"/>
      <c r="P34" s="276" t="str">
        <f>IF(O34="","",IF(O34="choose check-out","",O34-N34))</f>
        <v/>
      </c>
      <c r="Q34" s="296"/>
      <c r="R34" s="298"/>
      <c r="S34" s="294"/>
      <c r="T34" s="296"/>
      <c r="U34" s="40"/>
      <c r="V34" s="38"/>
      <c r="W34" s="253" t="b">
        <v>0</v>
      </c>
      <c r="X34" s="253" t="b">
        <v>0</v>
      </c>
      <c r="Y34" s="253" t="b">
        <v>0</v>
      </c>
      <c r="Z34" s="41"/>
      <c r="AA34" s="105">
        <f>IF(M34="Q - Player Entry-Fee only",_xlfn.XLOOKUP(M34,Z:Z,L:L),IF(M34="S - Meal package",_xlfn.XLOOKUP(M34,Z:Z,L:L),IF(M34="R - Entry Fee &amp; Meal Package",_xlfn.XLOOKUP(M34,Z:Z,L:L),IF(O34="",0,IF(O34="choose check-out",0,_xlfn.XLOOKUP(DE34,A:A,L:L)))-(IF(Y34=TRUE,90,0)))))</f>
        <v>0</v>
      </c>
      <c r="AB34" s="5">
        <f t="shared" si="0"/>
        <v>0</v>
      </c>
      <c r="AC34" s="5"/>
      <c r="AD34" s="5"/>
      <c r="AE34" s="5">
        <f>IF(AB34="single room",O33*$L$170,0)</f>
        <v>0</v>
      </c>
      <c r="AF34" s="5">
        <f>IF(AB34="double room",O33*$L$169,0)</f>
        <v>0</v>
      </c>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t="str">
        <f t="shared" si="3"/>
        <v>NO</v>
      </c>
      <c r="BK34" s="5">
        <f t="shared" si="11"/>
        <v>0</v>
      </c>
      <c r="BL34" s="5">
        <f t="shared" si="11"/>
        <v>0</v>
      </c>
      <c r="BM34" s="5">
        <f t="shared" si="11"/>
        <v>0</v>
      </c>
      <c r="BN34" s="5">
        <f t="shared" si="11"/>
        <v>0</v>
      </c>
      <c r="BO34" s="5">
        <f t="shared" si="11"/>
        <v>0</v>
      </c>
      <c r="BP34" s="5">
        <f t="shared" si="11"/>
        <v>0</v>
      </c>
      <c r="BQ34" s="5">
        <f t="shared" si="11"/>
        <v>0</v>
      </c>
      <c r="BR34" s="5">
        <f t="shared" si="11"/>
        <v>0</v>
      </c>
      <c r="BS34" s="5">
        <f t="shared" si="4"/>
        <v>0</v>
      </c>
      <c r="CQ34" s="5"/>
      <c r="CR34" s="5" t="b">
        <f t="shared" si="5"/>
        <v>0</v>
      </c>
      <c r="CS34" s="5" t="b">
        <f t="shared" si="6"/>
        <v>0</v>
      </c>
      <c r="CT34" s="5"/>
      <c r="CU34" s="5"/>
      <c r="CV34" s="5"/>
      <c r="CW34" s="5"/>
      <c r="CX34" s="5"/>
      <c r="CY34" s="5"/>
      <c r="CZ34" s="5"/>
      <c r="DA34" s="5"/>
      <c r="DB34" s="5"/>
      <c r="DC34" s="5"/>
      <c r="DD34" s="6" t="str">
        <f t="shared" si="7"/>
        <v/>
      </c>
      <c r="DE34" s="5" t="str">
        <f t="shared" si="2"/>
        <v>,</v>
      </c>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c r="EL34" s="5"/>
      <c r="EM34" s="5"/>
      <c r="EN34" s="5"/>
      <c r="EO34" s="5"/>
      <c r="EP34" s="5"/>
      <c r="EQ34" s="5"/>
      <c r="ER34" s="5"/>
      <c r="ES34" s="5"/>
      <c r="ET34" s="5"/>
      <c r="EU34" s="5"/>
      <c r="EV34" s="5"/>
      <c r="EW34" s="5"/>
      <c r="EX34" s="5"/>
      <c r="EY34" s="5"/>
      <c r="EZ34" s="5"/>
      <c r="FA34" s="5"/>
      <c r="FB34" s="5"/>
      <c r="FC34" s="5"/>
      <c r="FD34" s="5"/>
      <c r="FE34" s="5"/>
      <c r="FF34" s="5"/>
      <c r="FG34" s="5"/>
      <c r="FH34" s="5"/>
      <c r="FI34" s="5"/>
      <c r="FJ34" s="5"/>
      <c r="FK34" s="5"/>
      <c r="FL34" s="5"/>
      <c r="FM34" s="5"/>
      <c r="FN34" s="5"/>
      <c r="FO34" s="5"/>
      <c r="FP34" s="5"/>
      <c r="FQ34" s="5"/>
      <c r="FR34" s="5"/>
      <c r="FS34" s="5"/>
      <c r="FT34" s="5"/>
      <c r="FU34" s="5"/>
      <c r="FV34" s="5"/>
      <c r="FW34" s="5"/>
      <c r="FX34" s="5"/>
      <c r="FY34" s="5"/>
      <c r="FZ34" s="5"/>
      <c r="GA34" s="5"/>
      <c r="GB34" s="5"/>
      <c r="GC34" s="5"/>
      <c r="GD34" s="5"/>
      <c r="GE34" s="5"/>
      <c r="GF34" s="5"/>
      <c r="GG34" s="5"/>
      <c r="GH34" s="5"/>
      <c r="GI34" s="5"/>
      <c r="GJ34" s="5"/>
      <c r="GK34" s="5"/>
      <c r="GL34" s="5"/>
      <c r="GM34" s="5"/>
      <c r="GN34" s="5"/>
      <c r="GO34" s="5"/>
      <c r="GP34" s="5"/>
      <c r="GQ34" s="5"/>
      <c r="GR34" s="5"/>
      <c r="GS34" s="5"/>
      <c r="GT34" s="5"/>
      <c r="GU34" s="5"/>
      <c r="GV34" s="5"/>
      <c r="GW34" s="5"/>
      <c r="GX34" s="5"/>
      <c r="GY34" s="5"/>
      <c r="GZ34" s="5"/>
      <c r="HA34" s="5"/>
      <c r="HB34" s="5"/>
      <c r="HC34" s="5"/>
      <c r="HD34" s="5"/>
      <c r="HE34" s="5"/>
      <c r="HF34" s="5"/>
      <c r="HG34" s="5"/>
      <c r="HH34" s="5"/>
      <c r="HI34" s="5"/>
      <c r="HJ34" s="5"/>
      <c r="HK34" s="5"/>
      <c r="HL34" s="5"/>
      <c r="HM34" s="5"/>
      <c r="HN34" s="5"/>
      <c r="HO34" s="5"/>
      <c r="HP34" s="5"/>
      <c r="HQ34" s="5"/>
      <c r="HR34" s="5"/>
      <c r="HS34" s="5"/>
    </row>
    <row r="35" spans="1:227" s="5" customFormat="1" ht="5.25" customHeight="1">
      <c r="A35" s="20"/>
      <c r="B35" s="58"/>
      <c r="C35" s="100"/>
      <c r="D35" s="23"/>
      <c r="E35" s="23"/>
      <c r="F35" s="24"/>
      <c r="G35" s="35"/>
      <c r="H35" s="55"/>
      <c r="I35" s="36"/>
      <c r="J35" s="42"/>
      <c r="K35" s="38"/>
      <c r="L35" s="37"/>
      <c r="M35" s="39"/>
      <c r="N35" s="271"/>
      <c r="O35" s="271"/>
      <c r="P35" s="276"/>
      <c r="Q35" s="271"/>
      <c r="R35" s="27"/>
      <c r="S35" s="25"/>
      <c r="T35" s="271"/>
      <c r="U35" s="27"/>
      <c r="V35" s="25"/>
      <c r="W35" s="25"/>
      <c r="X35" s="25"/>
      <c r="Y35" s="25"/>
      <c r="Z35" s="51"/>
      <c r="AA35" s="44"/>
      <c r="AB35" s="5">
        <f t="shared" si="0"/>
        <v>0</v>
      </c>
      <c r="AC35" s="6"/>
      <c r="CR35" s="5" t="b">
        <f t="shared" si="5"/>
        <v>0</v>
      </c>
      <c r="CS35" s="5" t="b">
        <f t="shared" si="6"/>
        <v>0</v>
      </c>
      <c r="DD35" s="6" t="str">
        <f t="shared" si="7"/>
        <v/>
      </c>
      <c r="DE35" s="5" t="str">
        <f t="shared" si="2"/>
        <v>,</v>
      </c>
    </row>
    <row r="36" spans="1:227" s="4" customFormat="1" ht="51" customHeight="1">
      <c r="A36" s="348">
        <f>IF(M36="entry fee only","",IF(M36="coach entry only","",8))</f>
        <v>8</v>
      </c>
      <c r="B36" s="333" t="str">
        <f>IF(M36="","",IF(M36="Q - Player Entry-Fee only","Entry Fee",IF(M36="R - Entry Fee &amp; Meal Package","Entry/Meal",IF(M36="S - Meal Package","Meal only",IF(M36="choose a package","",_xlfn.XLOOKUP(DE36,A:A,O:O))))))</f>
        <v/>
      </c>
      <c r="C36" s="100"/>
      <c r="D36" s="54"/>
      <c r="E36" s="34"/>
      <c r="F36" s="35"/>
      <c r="G36" s="304"/>
      <c r="H36" s="303"/>
      <c r="I36" s="36"/>
      <c r="J36" s="37"/>
      <c r="K36" s="38"/>
      <c r="L36" s="37"/>
      <c r="M36" s="295"/>
      <c r="N36" s="296"/>
      <c r="O36" s="296"/>
      <c r="P36" s="276" t="str">
        <f>IF(O36="","",IF(O36="choose check-out","",O36-N36))</f>
        <v/>
      </c>
      <c r="Q36" s="296"/>
      <c r="R36" s="298"/>
      <c r="S36" s="294"/>
      <c r="T36" s="296"/>
      <c r="U36" s="40"/>
      <c r="V36" s="38"/>
      <c r="W36" s="253" t="b">
        <v>0</v>
      </c>
      <c r="X36" s="253" t="b">
        <v>0</v>
      </c>
      <c r="Y36" s="253" t="b">
        <v>0</v>
      </c>
      <c r="Z36" s="41"/>
      <c r="AA36" s="105">
        <f>IF(M36="Q - Player Entry-Fee only",_xlfn.XLOOKUP(M36,Z:Z,L:L),IF(M36="S - Meal package",_xlfn.XLOOKUP(M36,Z:Z,L:L),IF(M36="R - Entry Fee &amp; Meal Package",_xlfn.XLOOKUP(M36,Z:Z,L:L),IF(O36="",0,IF(O36="choose check-out",0,_xlfn.XLOOKUP(DE36,A:A,L:L)))-(IF(Y36=TRUE,90,0)))))</f>
        <v>0</v>
      </c>
      <c r="AB36" s="5">
        <f t="shared" si="0"/>
        <v>0</v>
      </c>
      <c r="AC36" s="5"/>
      <c r="AD36" s="5"/>
      <c r="AE36" s="5">
        <f>IF(AB36="single room",O36*$L$170,0)</f>
        <v>0</v>
      </c>
      <c r="AF36" s="5">
        <f>IF(AB36="double room",O36*$L$169,0)</f>
        <v>0</v>
      </c>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t="str">
        <f t="shared" si="3"/>
        <v>NO</v>
      </c>
      <c r="BK36" s="5">
        <f t="shared" si="11"/>
        <v>0</v>
      </c>
      <c r="BL36" s="5">
        <f t="shared" si="11"/>
        <v>0</v>
      </c>
      <c r="BM36" s="5">
        <f t="shared" si="11"/>
        <v>0</v>
      </c>
      <c r="BN36" s="5">
        <f t="shared" si="11"/>
        <v>0</v>
      </c>
      <c r="BO36" s="5">
        <f t="shared" si="11"/>
        <v>0</v>
      </c>
      <c r="BP36" s="5">
        <f t="shared" si="11"/>
        <v>0</v>
      </c>
      <c r="BQ36" s="5">
        <f t="shared" si="11"/>
        <v>0</v>
      </c>
      <c r="BR36" s="5">
        <f t="shared" si="11"/>
        <v>0</v>
      </c>
      <c r="BS36" s="5">
        <f t="shared" si="4"/>
        <v>0</v>
      </c>
      <c r="CQ36" s="5"/>
      <c r="CR36" s="5" t="b">
        <f t="shared" si="5"/>
        <v>0</v>
      </c>
      <c r="CS36" s="5" t="b">
        <f t="shared" si="6"/>
        <v>0</v>
      </c>
      <c r="CT36" s="5"/>
      <c r="CU36" s="5"/>
      <c r="CV36" s="5"/>
      <c r="CW36" s="5"/>
      <c r="CX36" s="5"/>
      <c r="CY36" s="5"/>
      <c r="CZ36" s="5"/>
      <c r="DA36" s="5"/>
      <c r="DB36" s="5"/>
      <c r="DC36" s="5"/>
      <c r="DD36" s="6" t="str">
        <f t="shared" si="7"/>
        <v/>
      </c>
      <c r="DE36" s="5" t="str">
        <f t="shared" si="2"/>
        <v>,</v>
      </c>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5"/>
      <c r="EH36" s="5"/>
      <c r="EI36" s="5"/>
      <c r="EJ36" s="5"/>
      <c r="EK36" s="5"/>
      <c r="EL36" s="5"/>
      <c r="EM36" s="5"/>
      <c r="EN36" s="5"/>
      <c r="EO36" s="5"/>
      <c r="EP36" s="5"/>
      <c r="EQ36" s="5"/>
      <c r="ER36" s="5"/>
      <c r="ES36" s="5"/>
      <c r="ET36" s="5"/>
      <c r="EU36" s="5"/>
      <c r="EV36" s="5"/>
      <c r="EW36" s="5"/>
      <c r="EX36" s="5"/>
      <c r="EY36" s="5"/>
      <c r="EZ36" s="5"/>
      <c r="FA36" s="5"/>
      <c r="FB36" s="5"/>
      <c r="FC36" s="5"/>
      <c r="FD36" s="5"/>
      <c r="FE36" s="5"/>
      <c r="FF36" s="5"/>
      <c r="FG36" s="5"/>
      <c r="FH36" s="5"/>
      <c r="FI36" s="5"/>
      <c r="FJ36" s="5"/>
      <c r="FK36" s="5"/>
      <c r="FL36" s="5"/>
      <c r="FM36" s="5"/>
      <c r="FN36" s="5"/>
      <c r="FO36" s="5"/>
      <c r="FP36" s="5"/>
      <c r="FQ36" s="5"/>
      <c r="FR36" s="5"/>
      <c r="FS36" s="5"/>
      <c r="FT36" s="5"/>
      <c r="FU36" s="5"/>
      <c r="FV36" s="5"/>
      <c r="FW36" s="5"/>
      <c r="FX36" s="5"/>
      <c r="FY36" s="5"/>
      <c r="FZ36" s="5"/>
      <c r="GA36" s="5"/>
      <c r="GB36" s="5"/>
      <c r="GC36" s="5"/>
      <c r="GD36" s="5"/>
      <c r="GE36" s="5"/>
      <c r="GF36" s="5"/>
      <c r="GG36" s="5"/>
      <c r="GH36" s="5"/>
      <c r="GI36" s="5"/>
      <c r="GJ36" s="5"/>
      <c r="GK36" s="5"/>
      <c r="GL36" s="5"/>
      <c r="GM36" s="5"/>
      <c r="GN36" s="5"/>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row>
    <row r="37" spans="1:227" s="4" customFormat="1" ht="51" customHeight="1">
      <c r="A37" s="348"/>
      <c r="B37" s="333"/>
      <c r="C37" s="41"/>
      <c r="D37" s="54"/>
      <c r="E37" s="34"/>
      <c r="F37" s="35"/>
      <c r="G37" s="304"/>
      <c r="H37" s="303"/>
      <c r="I37" s="36"/>
      <c r="J37" s="37"/>
      <c r="K37" s="38"/>
      <c r="L37" s="37"/>
      <c r="M37" s="295"/>
      <c r="N37" s="296"/>
      <c r="O37" s="296"/>
      <c r="P37" s="276" t="str">
        <f>IF(O37="","",IF(O37="choose check-out","",O37-N37))</f>
        <v/>
      </c>
      <c r="Q37" s="296"/>
      <c r="R37" s="298"/>
      <c r="S37" s="294"/>
      <c r="T37" s="296"/>
      <c r="U37" s="40"/>
      <c r="V37" s="38"/>
      <c r="W37" s="253" t="b">
        <v>0</v>
      </c>
      <c r="X37" s="253" t="b">
        <v>0</v>
      </c>
      <c r="Y37" s="253" t="b">
        <v>0</v>
      </c>
      <c r="Z37" s="41"/>
      <c r="AA37" s="105">
        <f>IF(M37="Q - Player Entry-Fee only",_xlfn.XLOOKUP(M37,Z:Z,L:L),IF(M37="S - Meal package",_xlfn.XLOOKUP(M37,Z:Z,L:L),IF(M37="R - Entry Fee &amp; Meal Package",_xlfn.XLOOKUP(M37,Z:Z,L:L),IF(O37="",0,IF(O37="choose check-out",0,_xlfn.XLOOKUP(DE37,A:A,L:L)))-(IF(Y37=TRUE,90,0)))))</f>
        <v>0</v>
      </c>
      <c r="AB37" s="5">
        <f t="shared" si="0"/>
        <v>0</v>
      </c>
      <c r="AC37" s="5"/>
      <c r="AD37" s="5"/>
      <c r="AE37" s="5">
        <f>IF(AB37="single room",O36*$L$170,0)</f>
        <v>0</v>
      </c>
      <c r="AF37" s="5">
        <f>IF(AB37="double room",O36*$L$169,0)</f>
        <v>0</v>
      </c>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t="str">
        <f t="shared" si="3"/>
        <v>NO</v>
      </c>
      <c r="BK37" s="5">
        <f t="shared" si="11"/>
        <v>0</v>
      </c>
      <c r="BL37" s="5">
        <f t="shared" si="11"/>
        <v>0</v>
      </c>
      <c r="BM37" s="5">
        <f t="shared" si="11"/>
        <v>0</v>
      </c>
      <c r="BN37" s="5">
        <f t="shared" si="11"/>
        <v>0</v>
      </c>
      <c r="BO37" s="5">
        <f t="shared" si="11"/>
        <v>0</v>
      </c>
      <c r="BP37" s="5">
        <f t="shared" si="11"/>
        <v>0</v>
      </c>
      <c r="BQ37" s="5">
        <f t="shared" si="11"/>
        <v>0</v>
      </c>
      <c r="BR37" s="5">
        <f t="shared" si="11"/>
        <v>0</v>
      </c>
      <c r="BS37" s="5">
        <f t="shared" si="4"/>
        <v>0</v>
      </c>
      <c r="CQ37" s="5"/>
      <c r="CR37" s="5" t="b">
        <f t="shared" si="5"/>
        <v>0</v>
      </c>
      <c r="CS37" s="5" t="b">
        <f t="shared" si="6"/>
        <v>0</v>
      </c>
      <c r="CT37" s="5"/>
      <c r="CU37" s="5"/>
      <c r="CV37" s="5"/>
      <c r="CW37" s="5"/>
      <c r="CX37" s="5"/>
      <c r="CY37" s="5"/>
      <c r="CZ37" s="5"/>
      <c r="DA37" s="5"/>
      <c r="DB37" s="5"/>
      <c r="DC37" s="5"/>
      <c r="DD37" s="6" t="str">
        <f t="shared" si="7"/>
        <v/>
      </c>
      <c r="DE37" s="5" t="str">
        <f t="shared" si="2"/>
        <v>,</v>
      </c>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row>
    <row r="38" spans="1:227" s="5" customFormat="1" ht="5.25" customHeight="1">
      <c r="A38" s="20"/>
      <c r="B38" s="58"/>
      <c r="C38" s="41"/>
      <c r="D38" s="23"/>
      <c r="E38" s="23"/>
      <c r="F38" s="24"/>
      <c r="G38" s="35"/>
      <c r="H38" s="55"/>
      <c r="I38" s="36"/>
      <c r="J38" s="26"/>
      <c r="K38" s="38"/>
      <c r="L38" s="37"/>
      <c r="M38" s="39"/>
      <c r="N38" s="271"/>
      <c r="O38" s="271"/>
      <c r="P38" s="276"/>
      <c r="Q38" s="271"/>
      <c r="R38" s="27"/>
      <c r="S38" s="25"/>
      <c r="T38" s="271"/>
      <c r="U38" s="27"/>
      <c r="V38" s="25"/>
      <c r="W38" s="25"/>
      <c r="X38" s="25"/>
      <c r="Y38" s="25"/>
      <c r="Z38" s="51"/>
      <c r="AA38" s="44"/>
      <c r="AB38" s="5">
        <f t="shared" si="0"/>
        <v>0</v>
      </c>
      <c r="AC38" s="6"/>
      <c r="CR38" s="5" t="b">
        <f t="shared" si="5"/>
        <v>0</v>
      </c>
      <c r="CS38" s="5" t="b">
        <f t="shared" si="6"/>
        <v>0</v>
      </c>
      <c r="DD38" s="6" t="str">
        <f t="shared" si="7"/>
        <v/>
      </c>
      <c r="DE38" s="5" t="str">
        <f t="shared" si="2"/>
        <v>,</v>
      </c>
    </row>
    <row r="39" spans="1:227" s="4" customFormat="1" ht="51" customHeight="1">
      <c r="A39" s="348">
        <f>IF(M39="entry fee only","",IF(M39="coach entry only","",9))</f>
        <v>9</v>
      </c>
      <c r="B39" s="333" t="str">
        <f>IF(M39="","",IF(M39="Q - Player Entry-Fee only","Entry Fee",IF(M39="R - Entry Fee &amp; Meal Package","Entry/Meal",IF(M39="S - Meal Package","Meal only",IF(M39="choose a package","",_xlfn.XLOOKUP(DE39,A:A,O:O))))))</f>
        <v/>
      </c>
      <c r="C39" s="100"/>
      <c r="D39" s="54"/>
      <c r="E39" s="34"/>
      <c r="F39" s="35"/>
      <c r="G39" s="304"/>
      <c r="H39" s="303"/>
      <c r="I39" s="36"/>
      <c r="J39" s="37"/>
      <c r="K39" s="38"/>
      <c r="L39" s="37"/>
      <c r="M39" s="295"/>
      <c r="N39" s="296"/>
      <c r="O39" s="296"/>
      <c r="P39" s="276" t="str">
        <f>IF(O39="","",IF(O39="choose check-out","",O39-N39))</f>
        <v/>
      </c>
      <c r="Q39" s="296"/>
      <c r="R39" s="298"/>
      <c r="S39" s="294"/>
      <c r="T39" s="296"/>
      <c r="U39" s="40"/>
      <c r="V39" s="38"/>
      <c r="W39" s="253" t="b">
        <v>0</v>
      </c>
      <c r="X39" s="253" t="b">
        <v>0</v>
      </c>
      <c r="Y39" s="253" t="b">
        <v>0</v>
      </c>
      <c r="Z39" s="41"/>
      <c r="AA39" s="105">
        <f>IF(M39="Q - Player Entry-Fee only",_xlfn.XLOOKUP(M39,Z:Z,L:L),IF(M39="S - Meal package",_xlfn.XLOOKUP(M39,Z:Z,L:L),IF(M39="R - Entry Fee &amp; Meal Package",_xlfn.XLOOKUP(M39,Z:Z,L:L),IF(O39="",0,IF(O39="choose check-out",0,_xlfn.XLOOKUP(DE39,A:A,L:L)))-(IF(Y39=TRUE,90,0)))))</f>
        <v>0</v>
      </c>
      <c r="AB39" s="5">
        <f t="shared" si="0"/>
        <v>0</v>
      </c>
      <c r="AC39" s="5"/>
      <c r="AD39" s="5"/>
      <c r="AE39" s="5">
        <f>IF(AB39="single room",O39*$L$170,0)</f>
        <v>0</v>
      </c>
      <c r="AF39" s="5">
        <f>IF(AB39="double room",O39*$L$169,0)</f>
        <v>0</v>
      </c>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t="str">
        <f t="shared" si="3"/>
        <v>NO</v>
      </c>
      <c r="BK39" s="5">
        <f t="shared" si="11"/>
        <v>0</v>
      </c>
      <c r="BL39" s="5">
        <f t="shared" si="11"/>
        <v>0</v>
      </c>
      <c r="BM39" s="5">
        <f t="shared" si="11"/>
        <v>0</v>
      </c>
      <c r="BN39" s="5">
        <f t="shared" si="11"/>
        <v>0</v>
      </c>
      <c r="BO39" s="5">
        <f t="shared" si="11"/>
        <v>0</v>
      </c>
      <c r="BP39" s="5">
        <f t="shared" si="11"/>
        <v>0</v>
      </c>
      <c r="BQ39" s="5">
        <f t="shared" si="11"/>
        <v>0</v>
      </c>
      <c r="BR39" s="5">
        <f t="shared" si="11"/>
        <v>0</v>
      </c>
      <c r="BS39" s="5">
        <f t="shared" si="4"/>
        <v>0</v>
      </c>
      <c r="CQ39" s="5"/>
      <c r="CR39" s="5" t="b">
        <f t="shared" si="5"/>
        <v>0</v>
      </c>
      <c r="CS39" s="5" t="b">
        <f t="shared" si="6"/>
        <v>0</v>
      </c>
      <c r="CT39" s="5"/>
      <c r="CU39" s="5"/>
      <c r="CV39" s="5"/>
      <c r="CW39" s="5"/>
      <c r="CX39" s="5"/>
      <c r="CY39" s="5"/>
      <c r="CZ39" s="5"/>
      <c r="DA39" s="5"/>
      <c r="DB39" s="5"/>
      <c r="DC39" s="5"/>
      <c r="DD39" s="6" t="str">
        <f t="shared" si="7"/>
        <v/>
      </c>
      <c r="DE39" s="5" t="str">
        <f t="shared" si="2"/>
        <v>,</v>
      </c>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c r="EO39" s="5"/>
      <c r="EP39" s="5"/>
      <c r="EQ39" s="5"/>
      <c r="ER39" s="5"/>
      <c r="ES39" s="5"/>
      <c r="ET39" s="5"/>
      <c r="EU39" s="5"/>
      <c r="EV39" s="5"/>
      <c r="EW39" s="5"/>
      <c r="EX39" s="5"/>
      <c r="EY39" s="5"/>
      <c r="EZ39" s="5"/>
      <c r="FA39" s="5"/>
      <c r="FB39" s="5"/>
      <c r="FC39" s="5"/>
      <c r="FD39" s="5"/>
      <c r="FE39" s="5"/>
      <c r="FF39" s="5"/>
      <c r="FG39" s="5"/>
      <c r="FH39" s="5"/>
      <c r="FI39" s="5"/>
      <c r="FJ39" s="5"/>
      <c r="FK39" s="5"/>
      <c r="FL39" s="5"/>
      <c r="FM39" s="5"/>
      <c r="FN39" s="5"/>
      <c r="FO39" s="5"/>
      <c r="FP39" s="5"/>
      <c r="FQ39" s="5"/>
      <c r="FR39" s="5"/>
      <c r="FS39" s="5"/>
      <c r="FT39" s="5"/>
      <c r="FU39" s="5"/>
      <c r="FV39" s="5"/>
      <c r="FW39" s="5"/>
      <c r="FX39" s="5"/>
      <c r="FY39" s="5"/>
      <c r="FZ39" s="5"/>
      <c r="GA39" s="5"/>
      <c r="GB39" s="5"/>
      <c r="GC39" s="5"/>
      <c r="GD39" s="5"/>
      <c r="GE39" s="5"/>
      <c r="GF39" s="5"/>
      <c r="GG39" s="5"/>
      <c r="GH39" s="5"/>
      <c r="GI39" s="5"/>
      <c r="GJ39" s="5"/>
      <c r="GK39" s="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row>
    <row r="40" spans="1:227" s="4" customFormat="1" ht="51" customHeight="1">
      <c r="A40" s="348"/>
      <c r="B40" s="333"/>
      <c r="C40" s="41"/>
      <c r="D40" s="54"/>
      <c r="E40" s="34"/>
      <c r="F40" s="35"/>
      <c r="G40" s="304"/>
      <c r="H40" s="303"/>
      <c r="I40" s="36"/>
      <c r="J40" s="37"/>
      <c r="K40" s="38"/>
      <c r="L40" s="37"/>
      <c r="M40" s="295"/>
      <c r="N40" s="296"/>
      <c r="O40" s="296"/>
      <c r="P40" s="276" t="str">
        <f>IF(O40="","",IF(O40="choose check-out","",O40-N40))</f>
        <v/>
      </c>
      <c r="Q40" s="296"/>
      <c r="R40" s="298"/>
      <c r="S40" s="294"/>
      <c r="T40" s="296"/>
      <c r="U40" s="40"/>
      <c r="V40" s="38"/>
      <c r="W40" s="253" t="b">
        <v>0</v>
      </c>
      <c r="X40" s="253" t="b">
        <v>0</v>
      </c>
      <c r="Y40" s="253" t="b">
        <v>0</v>
      </c>
      <c r="Z40" s="41"/>
      <c r="AA40" s="105">
        <f>IF(M40="Q - Player Entry-Fee only",_xlfn.XLOOKUP(M40,Z:Z,L:L),IF(M40="S - Meal package",_xlfn.XLOOKUP(M40,Z:Z,L:L),IF(M40="R - Entry Fee &amp; Meal Package",_xlfn.XLOOKUP(M40,Z:Z,L:L),IF(O40="",0,IF(O40="choose check-out",0,_xlfn.XLOOKUP(DE40,A:A,L:L)))-(IF(Y40=TRUE,90,0)))))</f>
        <v>0</v>
      </c>
      <c r="AB40" s="5">
        <f t="shared" si="0"/>
        <v>0</v>
      </c>
      <c r="AC40" s="5"/>
      <c r="AD40" s="5"/>
      <c r="AE40" s="5">
        <f>IF(AB40="single room",O39*$L$170,0)</f>
        <v>0</v>
      </c>
      <c r="AF40" s="5">
        <f>IF(AB40="double room",O39*$L$169,0)</f>
        <v>0</v>
      </c>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t="str">
        <f t="shared" si="3"/>
        <v>NO</v>
      </c>
      <c r="BK40" s="5">
        <f t="shared" si="11"/>
        <v>0</v>
      </c>
      <c r="BL40" s="5">
        <f t="shared" si="11"/>
        <v>0</v>
      </c>
      <c r="BM40" s="5">
        <f t="shared" si="11"/>
        <v>0</v>
      </c>
      <c r="BN40" s="5">
        <f t="shared" si="11"/>
        <v>0</v>
      </c>
      <c r="BO40" s="5">
        <f t="shared" si="11"/>
        <v>0</v>
      </c>
      <c r="BP40" s="5">
        <f t="shared" si="11"/>
        <v>0</v>
      </c>
      <c r="BQ40" s="5">
        <f t="shared" si="11"/>
        <v>0</v>
      </c>
      <c r="BR40" s="5">
        <f t="shared" si="11"/>
        <v>0</v>
      </c>
      <c r="BS40" s="5">
        <f t="shared" si="4"/>
        <v>0</v>
      </c>
      <c r="CQ40" s="5"/>
      <c r="CR40" s="5" t="b">
        <f t="shared" si="5"/>
        <v>0</v>
      </c>
      <c r="CS40" s="5" t="b">
        <f t="shared" si="6"/>
        <v>0</v>
      </c>
      <c r="CT40" s="5"/>
      <c r="CU40" s="5"/>
      <c r="CV40" s="5"/>
      <c r="CW40" s="5"/>
      <c r="CX40" s="5"/>
      <c r="CY40" s="5"/>
      <c r="CZ40" s="5"/>
      <c r="DA40" s="5"/>
      <c r="DB40" s="5"/>
      <c r="DC40" s="5"/>
      <c r="DD40" s="6" t="str">
        <f t="shared" si="7"/>
        <v/>
      </c>
      <c r="DE40" s="5" t="str">
        <f t="shared" si="2"/>
        <v>,</v>
      </c>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row>
    <row r="41" spans="1:227" s="5" customFormat="1" ht="5.25" customHeight="1">
      <c r="A41" s="20"/>
      <c r="B41" s="58"/>
      <c r="C41" s="100"/>
      <c r="D41" s="23"/>
      <c r="E41" s="23"/>
      <c r="F41" s="24"/>
      <c r="G41" s="24"/>
      <c r="H41" s="25"/>
      <c r="I41" s="36"/>
      <c r="J41" s="26"/>
      <c r="K41" s="38"/>
      <c r="L41" s="37"/>
      <c r="M41" s="39"/>
      <c r="N41" s="271"/>
      <c r="O41" s="271"/>
      <c r="P41" s="276"/>
      <c r="Q41" s="271"/>
      <c r="R41" s="27"/>
      <c r="S41" s="25"/>
      <c r="T41" s="271"/>
      <c r="U41" s="27"/>
      <c r="V41" s="25"/>
      <c r="W41" s="25"/>
      <c r="X41" s="25"/>
      <c r="Y41" s="25"/>
      <c r="Z41" s="51"/>
      <c r="AA41" s="44"/>
      <c r="AB41" s="5">
        <f t="shared" si="0"/>
        <v>0</v>
      </c>
      <c r="AC41" s="6"/>
      <c r="CR41" s="5" t="b">
        <f t="shared" si="5"/>
        <v>0</v>
      </c>
      <c r="CS41" s="5" t="b">
        <f t="shared" si="6"/>
        <v>0</v>
      </c>
      <c r="DD41" s="6" t="str">
        <f t="shared" si="7"/>
        <v/>
      </c>
      <c r="DE41" s="5" t="str">
        <f t="shared" si="2"/>
        <v>,</v>
      </c>
    </row>
    <row r="42" spans="1:227" s="4" customFormat="1" ht="51" customHeight="1">
      <c r="A42" s="348">
        <f>IF(M42="entry fee only","",IF(M42="coach entry only","",10))</f>
        <v>10</v>
      </c>
      <c r="B42" s="333" t="str">
        <f>IF(M42="","",IF(M42="Q - Player Entry-Fee only","Entry Fee",IF(M42="R - Entry Fee &amp; Meal Package","Entry/Meal",IF(M42="S - Meal Package","Meal only",IF(M42="choose a package","",_xlfn.XLOOKUP(DE42,A:A,O:O))))))</f>
        <v/>
      </c>
      <c r="C42" s="100"/>
      <c r="D42" s="54"/>
      <c r="E42" s="34"/>
      <c r="F42" s="35"/>
      <c r="G42" s="304"/>
      <c r="H42" s="303"/>
      <c r="I42" s="36"/>
      <c r="J42" s="37"/>
      <c r="K42" s="38"/>
      <c r="L42" s="37"/>
      <c r="M42" s="295"/>
      <c r="N42" s="296"/>
      <c r="O42" s="296"/>
      <c r="P42" s="276" t="str">
        <f>IF(O42="","",IF(O42="choose check-out","",O42-N42))</f>
        <v/>
      </c>
      <c r="Q42" s="296"/>
      <c r="R42" s="298"/>
      <c r="S42" s="294"/>
      <c r="T42" s="296"/>
      <c r="U42" s="40"/>
      <c r="V42" s="38"/>
      <c r="W42" s="253" t="b">
        <v>0</v>
      </c>
      <c r="X42" s="253" t="b">
        <v>0</v>
      </c>
      <c r="Y42" s="253" t="b">
        <v>0</v>
      </c>
      <c r="Z42" s="41"/>
      <c r="AA42" s="105">
        <f>IF(M42="Q - Player Entry-Fee only",_xlfn.XLOOKUP(M42,Z:Z,L:L),IF(M42="S - Meal package",_xlfn.XLOOKUP(M42,Z:Z,L:L),IF(M42="R - Entry Fee &amp; Meal Package",_xlfn.XLOOKUP(M42,Z:Z,L:L),IF(O42="",0,IF(O42="choose check-out",0,_xlfn.XLOOKUP(DE42,A:A,L:L)))-(IF(Y42=TRUE,90,0)))))</f>
        <v>0</v>
      </c>
      <c r="AB42" s="5">
        <f t="shared" si="0"/>
        <v>0</v>
      </c>
      <c r="AC42" s="5"/>
      <c r="AD42" s="5"/>
      <c r="AE42" s="5">
        <f>IF(AB42="single room",O42*$L$170,0)</f>
        <v>0</v>
      </c>
      <c r="AF42" s="5">
        <f>IF(AB42="double room",O42*$L$169,0)</f>
        <v>0</v>
      </c>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t="str">
        <f t="shared" si="3"/>
        <v>NO</v>
      </c>
      <c r="BK42" s="5">
        <f t="shared" si="11"/>
        <v>0</v>
      </c>
      <c r="BL42" s="5">
        <f t="shared" si="11"/>
        <v>0</v>
      </c>
      <c r="BM42" s="5">
        <f t="shared" si="11"/>
        <v>0</v>
      </c>
      <c r="BN42" s="5">
        <f t="shared" si="11"/>
        <v>0</v>
      </c>
      <c r="BO42" s="5">
        <f t="shared" si="11"/>
        <v>0</v>
      </c>
      <c r="BP42" s="5">
        <f t="shared" si="11"/>
        <v>0</v>
      </c>
      <c r="BQ42" s="5">
        <f t="shared" si="11"/>
        <v>0</v>
      </c>
      <c r="BR42" s="5">
        <f t="shared" si="11"/>
        <v>0</v>
      </c>
      <c r="BS42" s="5">
        <f t="shared" si="4"/>
        <v>0</v>
      </c>
      <c r="CQ42" s="5"/>
      <c r="CR42" s="5" t="b">
        <f t="shared" si="5"/>
        <v>0</v>
      </c>
      <c r="CS42" s="5" t="b">
        <f t="shared" si="6"/>
        <v>0</v>
      </c>
      <c r="CT42" s="5"/>
      <c r="CU42" s="5"/>
      <c r="CV42" s="5"/>
      <c r="CW42" s="5"/>
      <c r="CX42" s="5"/>
      <c r="CY42" s="5"/>
      <c r="CZ42" s="5"/>
      <c r="DA42" s="5"/>
      <c r="DB42" s="5"/>
      <c r="DC42" s="5"/>
      <c r="DD42" s="6" t="str">
        <f t="shared" si="7"/>
        <v/>
      </c>
      <c r="DE42" s="5" t="str">
        <f t="shared" si="2"/>
        <v>,</v>
      </c>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row>
    <row r="43" spans="1:227" s="4" customFormat="1" ht="51" customHeight="1">
      <c r="A43" s="348"/>
      <c r="B43" s="333"/>
      <c r="C43" s="41"/>
      <c r="D43" s="54"/>
      <c r="E43" s="34"/>
      <c r="F43" s="35"/>
      <c r="G43" s="304"/>
      <c r="H43" s="303"/>
      <c r="I43" s="36"/>
      <c r="J43" s="37"/>
      <c r="K43" s="38"/>
      <c r="L43" s="37"/>
      <c r="M43" s="295"/>
      <c r="N43" s="296"/>
      <c r="O43" s="296"/>
      <c r="P43" s="276" t="str">
        <f>IF(O43="","",IF(O43="choose check-out","",O43-N43))</f>
        <v/>
      </c>
      <c r="Q43" s="296"/>
      <c r="R43" s="298"/>
      <c r="S43" s="294"/>
      <c r="T43" s="296"/>
      <c r="U43" s="40"/>
      <c r="V43" s="38"/>
      <c r="W43" s="253" t="b">
        <v>0</v>
      </c>
      <c r="X43" s="253" t="b">
        <v>0</v>
      </c>
      <c r="Y43" s="253" t="b">
        <v>0</v>
      </c>
      <c r="Z43" s="41"/>
      <c r="AA43" s="105">
        <f>IF(M43="Q - Player Entry-Fee only",_xlfn.XLOOKUP(M43,Z:Z,L:L),IF(M43="S - Meal package",_xlfn.XLOOKUP(M43,Z:Z,L:L),IF(M43="R - Entry Fee &amp; Meal Package",_xlfn.XLOOKUP(M43,Z:Z,L:L),IF(O43="",0,IF(O43="choose check-out",0,_xlfn.XLOOKUP(DE43,A:A,L:L)))-(IF(Y43=TRUE,90,0)))))</f>
        <v>0</v>
      </c>
      <c r="AB43" s="5">
        <f t="shared" si="0"/>
        <v>0</v>
      </c>
      <c r="AC43" s="5"/>
      <c r="AD43" s="5"/>
      <c r="AE43" s="5">
        <f>IF(AB43="single room",O42*$L$170,0)</f>
        <v>0</v>
      </c>
      <c r="AF43" s="5">
        <f>IF(AB43="double room",O42*$L$169,0)</f>
        <v>0</v>
      </c>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t="str">
        <f t="shared" si="3"/>
        <v>NO</v>
      </c>
      <c r="BK43" s="5">
        <f t="shared" si="11"/>
        <v>0</v>
      </c>
      <c r="BL43" s="5">
        <f t="shared" si="11"/>
        <v>0</v>
      </c>
      <c r="BM43" s="5">
        <f t="shared" si="11"/>
        <v>0</v>
      </c>
      <c r="BN43" s="5">
        <f t="shared" si="11"/>
        <v>0</v>
      </c>
      <c r="BO43" s="5">
        <f t="shared" si="11"/>
        <v>0</v>
      </c>
      <c r="BP43" s="5">
        <f t="shared" si="11"/>
        <v>0</v>
      </c>
      <c r="BQ43" s="5">
        <f t="shared" si="11"/>
        <v>0</v>
      </c>
      <c r="BR43" s="5">
        <f t="shared" si="11"/>
        <v>0</v>
      </c>
      <c r="BS43" s="5">
        <f t="shared" si="4"/>
        <v>0</v>
      </c>
      <c r="CQ43" s="5"/>
      <c r="CR43" s="5" t="b">
        <f t="shared" si="5"/>
        <v>0</v>
      </c>
      <c r="CS43" s="5" t="b">
        <f t="shared" si="6"/>
        <v>0</v>
      </c>
      <c r="CT43" s="5"/>
      <c r="CU43" s="5"/>
      <c r="CV43" s="5"/>
      <c r="CW43" s="5"/>
      <c r="CX43" s="5"/>
      <c r="CY43" s="5"/>
      <c r="CZ43" s="5"/>
      <c r="DA43" s="5"/>
      <c r="DB43" s="5"/>
      <c r="DC43" s="5"/>
      <c r="DD43" s="6" t="str">
        <f t="shared" si="7"/>
        <v/>
      </c>
      <c r="DE43" s="5" t="str">
        <f t="shared" si="2"/>
        <v>,</v>
      </c>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row>
    <row r="44" spans="1:227" s="5" customFormat="1" ht="5.25" customHeight="1">
      <c r="A44" s="20"/>
      <c r="B44" s="58"/>
      <c r="C44" s="100"/>
      <c r="D44" s="23"/>
      <c r="E44" s="23"/>
      <c r="F44" s="24"/>
      <c r="G44" s="24"/>
      <c r="H44" s="25"/>
      <c r="I44" s="36"/>
      <c r="J44" s="26"/>
      <c r="K44" s="38"/>
      <c r="L44" s="37"/>
      <c r="M44" s="39"/>
      <c r="N44" s="271"/>
      <c r="O44" s="271"/>
      <c r="P44" s="276"/>
      <c r="Q44" s="271"/>
      <c r="R44" s="27"/>
      <c r="S44" s="25"/>
      <c r="T44" s="271"/>
      <c r="U44" s="27"/>
      <c r="V44" s="25"/>
      <c r="W44" s="25"/>
      <c r="X44" s="25"/>
      <c r="Y44" s="25"/>
      <c r="Z44" s="51"/>
      <c r="AA44" s="44"/>
      <c r="AB44" s="5">
        <f t="shared" si="0"/>
        <v>0</v>
      </c>
      <c r="AC44" s="6"/>
      <c r="CR44" s="5" t="b">
        <f t="shared" si="5"/>
        <v>0</v>
      </c>
      <c r="CS44" s="5" t="b">
        <f t="shared" si="6"/>
        <v>0</v>
      </c>
      <c r="DD44" s="6" t="str">
        <f t="shared" si="7"/>
        <v/>
      </c>
      <c r="DE44" s="5" t="str">
        <f t="shared" si="2"/>
        <v>,</v>
      </c>
    </row>
    <row r="45" spans="1:227" s="4" customFormat="1" ht="51" customHeight="1">
      <c r="A45" s="348">
        <f>IF(M45="entry fee only","",IF(M45="coach entry only","",11))</f>
        <v>11</v>
      </c>
      <c r="B45" s="333" t="str">
        <f>IF(M45="","",IF(M45="Q - Player Entry-Fee only","Entry Fee",IF(M45="R - Entry Fee &amp; Meal Package","Entry/Meal",IF(M45="S - Meal Package","Meal only",IF(M45="choose a package","",_xlfn.XLOOKUP(DE45,A:A,O:O))))))</f>
        <v/>
      </c>
      <c r="C45" s="100"/>
      <c r="D45" s="54"/>
      <c r="E45" s="34"/>
      <c r="F45" s="35"/>
      <c r="G45" s="304"/>
      <c r="H45" s="303"/>
      <c r="I45" s="36"/>
      <c r="J45" s="37"/>
      <c r="K45" s="38"/>
      <c r="L45" s="37"/>
      <c r="M45" s="295"/>
      <c r="N45" s="296"/>
      <c r="O45" s="296"/>
      <c r="P45" s="276" t="str">
        <f>IF(O45="","",IF(O45="choose check-out","",O45-N45))</f>
        <v/>
      </c>
      <c r="Q45" s="296"/>
      <c r="R45" s="40"/>
      <c r="S45" s="38"/>
      <c r="T45" s="296"/>
      <c r="U45" s="40"/>
      <c r="V45" s="38"/>
      <c r="W45" s="253" t="b">
        <v>0</v>
      </c>
      <c r="X45" s="253" t="b">
        <v>0</v>
      </c>
      <c r="Y45" s="253" t="b">
        <v>0</v>
      </c>
      <c r="Z45" s="41"/>
      <c r="AA45" s="105">
        <f>IF(M45="Q - Player Entry-Fee only",_xlfn.XLOOKUP(M45,Z:Z,L:L),IF(M45="S - Meal package",_xlfn.XLOOKUP(M45,Z:Z,L:L),IF(M45="R - Entry Fee &amp; Meal Package",_xlfn.XLOOKUP(M45,Z:Z,L:L),IF(O45="",0,IF(O45="choose check-out",0,_xlfn.XLOOKUP(DE45,A:A,L:L)))-(IF(Y45=TRUE,90,0)))))</f>
        <v>0</v>
      </c>
      <c r="AB45" s="5">
        <f t="shared" si="0"/>
        <v>0</v>
      </c>
      <c r="AC45" s="5"/>
      <c r="AD45" s="5"/>
      <c r="AE45" s="5">
        <f>IF(AB45="single room",O45*$L$170,0)</f>
        <v>0</v>
      </c>
      <c r="AF45" s="5">
        <f>IF(AB45="double room",O45*$L$169,0)</f>
        <v>0</v>
      </c>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t="str">
        <f t="shared" si="3"/>
        <v>NO</v>
      </c>
      <c r="BK45" s="5">
        <f t="shared" si="11"/>
        <v>0</v>
      </c>
      <c r="BL45" s="5">
        <f t="shared" si="11"/>
        <v>0</v>
      </c>
      <c r="BM45" s="5">
        <f t="shared" si="11"/>
        <v>0</v>
      </c>
      <c r="BN45" s="5">
        <f t="shared" si="11"/>
        <v>0</v>
      </c>
      <c r="BO45" s="5">
        <f t="shared" si="11"/>
        <v>0</v>
      </c>
      <c r="BP45" s="5">
        <f t="shared" si="11"/>
        <v>0</v>
      </c>
      <c r="BQ45" s="5">
        <f t="shared" si="11"/>
        <v>0</v>
      </c>
      <c r="BR45" s="5">
        <f t="shared" si="11"/>
        <v>0</v>
      </c>
      <c r="BS45" s="5">
        <f t="shared" si="4"/>
        <v>0</v>
      </c>
      <c r="CQ45" s="5"/>
      <c r="CR45" s="5" t="b">
        <f t="shared" si="5"/>
        <v>0</v>
      </c>
      <c r="CS45" s="5" t="b">
        <f t="shared" si="6"/>
        <v>0</v>
      </c>
      <c r="CT45" s="5"/>
      <c r="CU45" s="5"/>
      <c r="CV45" s="5"/>
      <c r="CW45" s="5"/>
      <c r="CX45" s="5"/>
      <c r="CY45" s="5"/>
      <c r="CZ45" s="5"/>
      <c r="DA45" s="5"/>
      <c r="DB45" s="5"/>
      <c r="DC45" s="5"/>
      <c r="DD45" s="6" t="str">
        <f t="shared" si="7"/>
        <v/>
      </c>
      <c r="DE45" s="5" t="str">
        <f t="shared" si="2"/>
        <v>,</v>
      </c>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row>
    <row r="46" spans="1:227" s="4" customFormat="1" ht="51" customHeight="1">
      <c r="A46" s="348"/>
      <c r="B46" s="333"/>
      <c r="C46" s="41"/>
      <c r="D46" s="54"/>
      <c r="E46" s="34"/>
      <c r="F46" s="35"/>
      <c r="G46" s="304"/>
      <c r="H46" s="303"/>
      <c r="I46" s="36"/>
      <c r="J46" s="37"/>
      <c r="K46" s="38"/>
      <c r="L46" s="37"/>
      <c r="M46" s="295"/>
      <c r="N46" s="296"/>
      <c r="O46" s="296"/>
      <c r="P46" s="276" t="str">
        <f>IF(O46="","",IF(O46="choose check-out","",O46-N46))</f>
        <v/>
      </c>
      <c r="Q46" s="296"/>
      <c r="R46" s="40"/>
      <c r="S46" s="38"/>
      <c r="T46" s="296"/>
      <c r="U46" s="40"/>
      <c r="V46" s="38"/>
      <c r="W46" s="253" t="b">
        <v>0</v>
      </c>
      <c r="X46" s="253" t="b">
        <v>0</v>
      </c>
      <c r="Y46" s="253" t="b">
        <v>0</v>
      </c>
      <c r="Z46" s="41"/>
      <c r="AA46" s="105">
        <f>IF(M46="Q - Player Entry-Fee only",_xlfn.XLOOKUP(M46,Z:Z,L:L),IF(M46="S - Meal package",_xlfn.XLOOKUP(M46,Z:Z,L:L),IF(M46="R - Entry Fee &amp; Meal Package",_xlfn.XLOOKUP(M46,Z:Z,L:L),IF(O46="",0,IF(O46="choose check-out",0,_xlfn.XLOOKUP(DE46,A:A,L:L)))-(IF(Y46=TRUE,90,0)))))</f>
        <v>0</v>
      </c>
      <c r="AB46" s="5">
        <f t="shared" si="0"/>
        <v>0</v>
      </c>
      <c r="AC46" s="5"/>
      <c r="AD46" s="5"/>
      <c r="AE46" s="5">
        <f>IF(AB46="single room",O45*$L$170,0)</f>
        <v>0</v>
      </c>
      <c r="AF46" s="5">
        <f>IF(AB46="double room",O45*$L$169,0)</f>
        <v>0</v>
      </c>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t="str">
        <f t="shared" si="3"/>
        <v>NO</v>
      </c>
      <c r="BK46" s="5">
        <f t="shared" si="11"/>
        <v>0</v>
      </c>
      <c r="BL46" s="5">
        <f t="shared" si="11"/>
        <v>0</v>
      </c>
      <c r="BM46" s="5">
        <f t="shared" si="11"/>
        <v>0</v>
      </c>
      <c r="BN46" s="5">
        <f t="shared" si="11"/>
        <v>0</v>
      </c>
      <c r="BO46" s="5">
        <f t="shared" si="11"/>
        <v>0</v>
      </c>
      <c r="BP46" s="5">
        <f t="shared" si="11"/>
        <v>0</v>
      </c>
      <c r="BQ46" s="5">
        <f t="shared" si="11"/>
        <v>0</v>
      </c>
      <c r="BR46" s="5">
        <f t="shared" si="11"/>
        <v>0</v>
      </c>
      <c r="BS46" s="5">
        <f t="shared" si="4"/>
        <v>0</v>
      </c>
      <c r="CQ46" s="5"/>
      <c r="CR46" s="5" t="b">
        <f t="shared" si="5"/>
        <v>0</v>
      </c>
      <c r="CS46" s="5" t="b">
        <f t="shared" si="6"/>
        <v>0</v>
      </c>
      <c r="CT46" s="5"/>
      <c r="CU46" s="5"/>
      <c r="CV46" s="5"/>
      <c r="CW46" s="5"/>
      <c r="CX46" s="5"/>
      <c r="CY46" s="5"/>
      <c r="CZ46" s="5"/>
      <c r="DA46" s="5"/>
      <c r="DB46" s="5"/>
      <c r="DC46" s="5"/>
      <c r="DD46" s="6" t="str">
        <f t="shared" si="7"/>
        <v/>
      </c>
      <c r="DE46" s="5" t="str">
        <f t="shared" si="2"/>
        <v>,</v>
      </c>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row>
    <row r="47" spans="1:227" s="5" customFormat="1" ht="5.25" customHeight="1">
      <c r="A47" s="20"/>
      <c r="B47" s="58"/>
      <c r="C47" s="100"/>
      <c r="D47" s="23"/>
      <c r="E47" s="23"/>
      <c r="F47" s="24"/>
      <c r="G47" s="35"/>
      <c r="H47" s="55"/>
      <c r="I47" s="36"/>
      <c r="J47" s="42"/>
      <c r="K47" s="38"/>
      <c r="L47" s="37"/>
      <c r="M47" s="39"/>
      <c r="N47" s="271"/>
      <c r="O47" s="271"/>
      <c r="P47" s="276"/>
      <c r="Q47" s="271"/>
      <c r="R47" s="27"/>
      <c r="S47" s="25"/>
      <c r="T47" s="271"/>
      <c r="U47" s="27"/>
      <c r="V47" s="25"/>
      <c r="W47" s="25"/>
      <c r="X47" s="25"/>
      <c r="Y47" s="25"/>
      <c r="Z47" s="51"/>
      <c r="AA47" s="44"/>
      <c r="AB47" s="5">
        <f t="shared" ref="AB47:AB78" si="12">IF(M47="",0,_xlfn.XLOOKUP(DE47,A:A,E:E))</f>
        <v>0</v>
      </c>
      <c r="AC47" s="6"/>
      <c r="CR47" s="5" t="b">
        <f t="shared" si="5"/>
        <v>0</v>
      </c>
      <c r="CS47" s="5" t="b">
        <f t="shared" si="6"/>
        <v>0</v>
      </c>
      <c r="DD47" s="6" t="str">
        <f t="shared" si="7"/>
        <v/>
      </c>
      <c r="DE47" s="5" t="str">
        <f t="shared" ref="DE47:DE78" si="13">M47&amp;","&amp;DD47</f>
        <v>,</v>
      </c>
    </row>
    <row r="48" spans="1:227" s="4" customFormat="1" ht="51" customHeight="1">
      <c r="A48" s="348">
        <f>IF(M48="entry fee only","",IF(M48="coach entry only","",12))</f>
        <v>12</v>
      </c>
      <c r="B48" s="333" t="str">
        <f>IF(M48="","",IF(M48="Q - Player Entry-Fee only","Entry Fee",IF(M48="R - Entry Fee &amp; Meal Package","Entry/Meal",IF(M48="S - Meal Package","Meal only",IF(M48="choose a package","",_xlfn.XLOOKUP(DE48,A:A,O:O))))))</f>
        <v/>
      </c>
      <c r="C48" s="100"/>
      <c r="D48" s="54"/>
      <c r="E48" s="34"/>
      <c r="F48" s="35"/>
      <c r="G48" s="304"/>
      <c r="H48" s="303"/>
      <c r="I48" s="36"/>
      <c r="J48" s="37"/>
      <c r="K48" s="38"/>
      <c r="L48" s="37"/>
      <c r="M48" s="295"/>
      <c r="N48" s="296"/>
      <c r="O48" s="296"/>
      <c r="P48" s="276" t="str">
        <f>IF(O48="","",IF(O48="choose check-out","",O48-N48))</f>
        <v/>
      </c>
      <c r="Q48" s="296"/>
      <c r="R48" s="40"/>
      <c r="S48" s="38"/>
      <c r="T48" s="296"/>
      <c r="U48" s="40"/>
      <c r="V48" s="38"/>
      <c r="W48" s="253" t="b">
        <v>0</v>
      </c>
      <c r="X48" s="253" t="b">
        <v>0</v>
      </c>
      <c r="Y48" s="253" t="b">
        <v>0</v>
      </c>
      <c r="Z48" s="41"/>
      <c r="AA48" s="105">
        <f>IF(M48="Q - Player Entry-Fee only",_xlfn.XLOOKUP(M48,Z:Z,L:L),IF(M48="S - Meal package",_xlfn.XLOOKUP(M48,Z:Z,L:L),IF(M48="R - Entry Fee &amp; Meal Package",_xlfn.XLOOKUP(M48,Z:Z,L:L),IF(O48="",0,IF(O48="choose check-out",0,_xlfn.XLOOKUP(DE48,A:A,L:L)))-(IF(Y48=TRUE,90,0)))))</f>
        <v>0</v>
      </c>
      <c r="AB48" s="5">
        <f t="shared" si="12"/>
        <v>0</v>
      </c>
      <c r="AC48" s="5"/>
      <c r="AD48" s="5"/>
      <c r="AE48" s="5">
        <f>IF(AB48="single room",O48*$L$170,0)</f>
        <v>0</v>
      </c>
      <c r="AF48" s="5">
        <f>IF(AB48="double room",O48*$L$169,0)</f>
        <v>0</v>
      </c>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t="str">
        <f t="shared" si="3"/>
        <v>NO</v>
      </c>
      <c r="BK48" s="5">
        <f t="shared" si="11"/>
        <v>0</v>
      </c>
      <c r="BL48" s="5">
        <f t="shared" si="11"/>
        <v>0</v>
      </c>
      <c r="BM48" s="5">
        <f t="shared" si="11"/>
        <v>0</v>
      </c>
      <c r="BN48" s="5">
        <f t="shared" si="11"/>
        <v>0</v>
      </c>
      <c r="BO48" s="5">
        <f t="shared" si="11"/>
        <v>0</v>
      </c>
      <c r="BP48" s="5">
        <f t="shared" si="11"/>
        <v>0</v>
      </c>
      <c r="BQ48" s="5">
        <f t="shared" si="11"/>
        <v>0</v>
      </c>
      <c r="BR48" s="5">
        <f t="shared" si="11"/>
        <v>0</v>
      </c>
      <c r="BS48" s="5">
        <f t="shared" si="4"/>
        <v>0</v>
      </c>
      <c r="CQ48" s="5"/>
      <c r="CR48" s="5" t="b">
        <f t="shared" si="5"/>
        <v>0</v>
      </c>
      <c r="CS48" s="5" t="b">
        <f t="shared" si="6"/>
        <v>0</v>
      </c>
      <c r="CT48" s="5"/>
      <c r="CU48" s="5"/>
      <c r="CV48" s="5"/>
      <c r="CW48" s="5"/>
      <c r="CX48" s="5"/>
      <c r="CY48" s="5"/>
      <c r="CZ48" s="5"/>
      <c r="DA48" s="5"/>
      <c r="DB48" s="5"/>
      <c r="DC48" s="5"/>
      <c r="DD48" s="6" t="str">
        <f t="shared" si="7"/>
        <v/>
      </c>
      <c r="DE48" s="5" t="str">
        <f t="shared" si="13"/>
        <v>,</v>
      </c>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row>
    <row r="49" spans="1:227" s="4" customFormat="1" ht="51" customHeight="1">
      <c r="A49" s="348"/>
      <c r="B49" s="333"/>
      <c r="C49" s="41"/>
      <c r="D49" s="54"/>
      <c r="E49" s="34"/>
      <c r="F49" s="35"/>
      <c r="G49" s="304"/>
      <c r="H49" s="303"/>
      <c r="I49" s="36"/>
      <c r="J49" s="37"/>
      <c r="K49" s="38"/>
      <c r="L49" s="37"/>
      <c r="M49" s="295"/>
      <c r="N49" s="296"/>
      <c r="O49" s="296"/>
      <c r="P49" s="276" t="str">
        <f>IF(O49="","",IF(O49="choose check-out","",O49-N49))</f>
        <v/>
      </c>
      <c r="Q49" s="296"/>
      <c r="R49" s="40"/>
      <c r="S49" s="38"/>
      <c r="T49" s="296"/>
      <c r="U49" s="40"/>
      <c r="V49" s="38"/>
      <c r="W49" s="253" t="b">
        <v>0</v>
      </c>
      <c r="X49" s="253" t="b">
        <v>0</v>
      </c>
      <c r="Y49" s="253" t="b">
        <v>0</v>
      </c>
      <c r="Z49" s="41"/>
      <c r="AA49" s="105">
        <f>IF(M49="Q - Player Entry-Fee only",_xlfn.XLOOKUP(M49,Z:Z,L:L),IF(M49="S - Meal package",_xlfn.XLOOKUP(M49,Z:Z,L:L),IF(M49="R - Entry Fee &amp; Meal Package",_xlfn.XLOOKUP(M49,Z:Z,L:L),IF(O49="",0,IF(O49="choose check-out",0,_xlfn.XLOOKUP(DE49,A:A,L:L)))-(IF(Y49=TRUE,90,0)))))</f>
        <v>0</v>
      </c>
      <c r="AB49" s="5">
        <f t="shared" si="12"/>
        <v>0</v>
      </c>
      <c r="AC49" s="5"/>
      <c r="AD49" s="5"/>
      <c r="AE49" s="5">
        <f>IF(AB49="single room",O48*$L$170,0)</f>
        <v>0</v>
      </c>
      <c r="AF49" s="5">
        <f>IF(AB49="double room",O48*$L$169,0)</f>
        <v>0</v>
      </c>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t="str">
        <f t="shared" si="3"/>
        <v>NO</v>
      </c>
      <c r="BK49" s="5">
        <f t="shared" si="11"/>
        <v>0</v>
      </c>
      <c r="BL49" s="5">
        <f t="shared" si="11"/>
        <v>0</v>
      </c>
      <c r="BM49" s="5">
        <f t="shared" si="11"/>
        <v>0</v>
      </c>
      <c r="BN49" s="5">
        <f t="shared" si="11"/>
        <v>0</v>
      </c>
      <c r="BO49" s="5">
        <f t="shared" si="11"/>
        <v>0</v>
      </c>
      <c r="BP49" s="5">
        <f t="shared" si="11"/>
        <v>0</v>
      </c>
      <c r="BQ49" s="5">
        <f t="shared" si="11"/>
        <v>0</v>
      </c>
      <c r="BR49" s="5">
        <f t="shared" si="11"/>
        <v>0</v>
      </c>
      <c r="BS49" s="5">
        <f t="shared" si="4"/>
        <v>0</v>
      </c>
      <c r="CQ49" s="5"/>
      <c r="CR49" s="5" t="b">
        <f t="shared" si="5"/>
        <v>0</v>
      </c>
      <c r="CS49" s="5" t="b">
        <f t="shared" si="6"/>
        <v>0</v>
      </c>
      <c r="CT49" s="5"/>
      <c r="CU49" s="5"/>
      <c r="CV49" s="5"/>
      <c r="CW49" s="5"/>
      <c r="CX49" s="5"/>
      <c r="CY49" s="5"/>
      <c r="CZ49" s="5"/>
      <c r="DA49" s="5"/>
      <c r="DB49" s="5"/>
      <c r="DC49" s="5"/>
      <c r="DD49" s="6" t="str">
        <f t="shared" si="7"/>
        <v/>
      </c>
      <c r="DE49" s="5" t="str">
        <f t="shared" si="13"/>
        <v>,</v>
      </c>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row>
    <row r="50" spans="1:227" s="5" customFormat="1" ht="5.25" customHeight="1">
      <c r="A50" s="21"/>
      <c r="B50" s="58"/>
      <c r="C50" s="41"/>
      <c r="D50" s="23"/>
      <c r="E50" s="23"/>
      <c r="F50" s="24"/>
      <c r="G50" s="35"/>
      <c r="H50" s="55"/>
      <c r="I50" s="36"/>
      <c r="J50" s="42"/>
      <c r="K50" s="38"/>
      <c r="L50" s="37"/>
      <c r="M50" s="39"/>
      <c r="N50" s="271"/>
      <c r="O50" s="271"/>
      <c r="P50" s="276"/>
      <c r="Q50" s="271"/>
      <c r="R50" s="27"/>
      <c r="S50" s="25"/>
      <c r="T50" s="271"/>
      <c r="U50" s="27"/>
      <c r="V50" s="25"/>
      <c r="W50" s="25"/>
      <c r="X50" s="25"/>
      <c r="Y50" s="25"/>
      <c r="Z50" s="51"/>
      <c r="AA50" s="44"/>
      <c r="AB50" s="5">
        <f t="shared" si="12"/>
        <v>0</v>
      </c>
      <c r="AC50" s="6"/>
      <c r="CR50" s="5" t="b">
        <f t="shared" si="5"/>
        <v>0</v>
      </c>
      <c r="CS50" s="5" t="b">
        <f t="shared" si="6"/>
        <v>0</v>
      </c>
      <c r="DD50" s="6" t="str">
        <f t="shared" si="7"/>
        <v/>
      </c>
      <c r="DE50" s="5" t="str">
        <f t="shared" si="13"/>
        <v>,</v>
      </c>
    </row>
    <row r="51" spans="1:227" s="4" customFormat="1" ht="51" customHeight="1">
      <c r="A51" s="348">
        <f>IF(M51="entry fee only","",IF(M51="coach entry only","",13))</f>
        <v>13</v>
      </c>
      <c r="B51" s="333" t="str">
        <f>IF(M51="","",IF(M51="Q - Player Entry-Fee only","Entry Fee",IF(M51="R - Entry Fee &amp; Meal Package","Entry/Meal",IF(M51="S - Meal Package","Meal only",IF(M51="choose a package","",_xlfn.XLOOKUP(DE51,A:A,O:O))))))</f>
        <v/>
      </c>
      <c r="C51" s="100"/>
      <c r="D51" s="54"/>
      <c r="E51" s="34"/>
      <c r="F51" s="35"/>
      <c r="G51" s="304"/>
      <c r="H51" s="303"/>
      <c r="I51" s="36"/>
      <c r="J51" s="37"/>
      <c r="K51" s="38"/>
      <c r="L51" s="37"/>
      <c r="M51" s="295"/>
      <c r="N51" s="296"/>
      <c r="O51" s="296"/>
      <c r="P51" s="276" t="str">
        <f>IF(O51="","",IF(O51="choose check-out","",O51-N51))</f>
        <v/>
      </c>
      <c r="Q51" s="296"/>
      <c r="R51" s="40"/>
      <c r="S51" s="38"/>
      <c r="T51" s="296"/>
      <c r="U51" s="40"/>
      <c r="V51" s="38"/>
      <c r="W51" s="253" t="b">
        <v>0</v>
      </c>
      <c r="X51" s="253" t="b">
        <v>0</v>
      </c>
      <c r="Y51" s="253" t="b">
        <v>0</v>
      </c>
      <c r="Z51" s="41"/>
      <c r="AA51" s="105">
        <f>IF(M51="Q - Player Entry-Fee only",_xlfn.XLOOKUP(M51,Z:Z,L:L),IF(M51="S - Meal package",_xlfn.XLOOKUP(M51,Z:Z,L:L),IF(M51="R - Entry Fee &amp; Meal Package",_xlfn.XLOOKUP(M51,Z:Z,L:L),IF(O51="",0,IF(O51="choose check-out",0,_xlfn.XLOOKUP(DE51,A:A,L:L)))-(IF(Y51=TRUE,90,0)))))</f>
        <v>0</v>
      </c>
      <c r="AB51" s="5">
        <f t="shared" si="12"/>
        <v>0</v>
      </c>
      <c r="AC51" s="5"/>
      <c r="AD51" s="5"/>
      <c r="AE51" s="5">
        <f>IF(AB51="single room",O51*$L$170,0)</f>
        <v>0</v>
      </c>
      <c r="AF51" s="5">
        <f>IF(AB51="double room",O51*$L$169,0)</f>
        <v>0</v>
      </c>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t="str">
        <f t="shared" si="3"/>
        <v>NO</v>
      </c>
      <c r="BK51" s="5">
        <f t="shared" si="11"/>
        <v>0</v>
      </c>
      <c r="BL51" s="5">
        <f t="shared" si="11"/>
        <v>0</v>
      </c>
      <c r="BM51" s="5">
        <f t="shared" si="11"/>
        <v>0</v>
      </c>
      <c r="BN51" s="5">
        <f t="shared" si="11"/>
        <v>0</v>
      </c>
      <c r="BO51" s="5">
        <f t="shared" si="11"/>
        <v>0</v>
      </c>
      <c r="BP51" s="5">
        <f t="shared" si="11"/>
        <v>0</v>
      </c>
      <c r="BQ51" s="5">
        <f t="shared" si="11"/>
        <v>0</v>
      </c>
      <c r="BR51" s="5">
        <f t="shared" si="11"/>
        <v>0</v>
      </c>
      <c r="BS51" s="5">
        <f t="shared" si="4"/>
        <v>0</v>
      </c>
      <c r="CQ51" s="5"/>
      <c r="CR51" s="5" t="b">
        <f t="shared" si="5"/>
        <v>0</v>
      </c>
      <c r="CS51" s="5" t="b">
        <f t="shared" si="6"/>
        <v>0</v>
      </c>
      <c r="CT51" s="5"/>
      <c r="CU51" s="5"/>
      <c r="CV51" s="5"/>
      <c r="CW51" s="5"/>
      <c r="CX51" s="5"/>
      <c r="CY51" s="5"/>
      <c r="CZ51" s="5"/>
      <c r="DA51" s="5"/>
      <c r="DB51" s="5"/>
      <c r="DC51" s="5"/>
      <c r="DD51" s="6" t="str">
        <f t="shared" si="7"/>
        <v/>
      </c>
      <c r="DE51" s="5" t="str">
        <f t="shared" si="13"/>
        <v>,</v>
      </c>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row>
    <row r="52" spans="1:227" s="4" customFormat="1" ht="51" customHeight="1">
      <c r="A52" s="348"/>
      <c r="B52" s="333"/>
      <c r="C52" s="41"/>
      <c r="D52" s="54"/>
      <c r="E52" s="34"/>
      <c r="F52" s="35"/>
      <c r="G52" s="304"/>
      <c r="H52" s="303"/>
      <c r="I52" s="36"/>
      <c r="J52" s="37"/>
      <c r="K52" s="38"/>
      <c r="L52" s="37"/>
      <c r="M52" s="295"/>
      <c r="N52" s="296"/>
      <c r="O52" s="296"/>
      <c r="P52" s="276" t="str">
        <f>IF(O52="","",IF(O52="choose check-out","",O52-N52))</f>
        <v/>
      </c>
      <c r="Q52" s="296"/>
      <c r="R52" s="40"/>
      <c r="S52" s="38"/>
      <c r="T52" s="296"/>
      <c r="U52" s="40"/>
      <c r="V52" s="38"/>
      <c r="W52" s="253" t="b">
        <v>0</v>
      </c>
      <c r="X52" s="253" t="b">
        <v>0</v>
      </c>
      <c r="Y52" s="253" t="b">
        <v>0</v>
      </c>
      <c r="Z52" s="41"/>
      <c r="AA52" s="105">
        <f>IF(M52="Q - Player Entry-Fee only",_xlfn.XLOOKUP(M52,Z:Z,L:L),IF(M52="S - Meal package",_xlfn.XLOOKUP(M52,Z:Z,L:L),IF(M52="R - Entry Fee &amp; Meal Package",_xlfn.XLOOKUP(M52,Z:Z,L:L),IF(O52="",0,IF(O52="choose check-out",0,_xlfn.XLOOKUP(DE52,A:A,L:L)))-(IF(Y52=TRUE,90,0)))))</f>
        <v>0</v>
      </c>
      <c r="AB52" s="5">
        <f t="shared" si="12"/>
        <v>0</v>
      </c>
      <c r="AC52" s="5"/>
      <c r="AD52" s="5"/>
      <c r="AE52" s="5">
        <f>IF(AB52="single room",O51*$L$170,0)</f>
        <v>0</v>
      </c>
      <c r="AF52" s="5">
        <f>IF(AB52="double room",O51*$L$169,0)</f>
        <v>0</v>
      </c>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t="str">
        <f t="shared" si="3"/>
        <v>NO</v>
      </c>
      <c r="BK52" s="5">
        <f t="shared" si="11"/>
        <v>0</v>
      </c>
      <c r="BL52" s="5">
        <f t="shared" si="11"/>
        <v>0</v>
      </c>
      <c r="BM52" s="5">
        <f t="shared" si="11"/>
        <v>0</v>
      </c>
      <c r="BN52" s="5">
        <f t="shared" si="11"/>
        <v>0</v>
      </c>
      <c r="BO52" s="5">
        <f t="shared" si="11"/>
        <v>0</v>
      </c>
      <c r="BP52" s="5">
        <f t="shared" si="11"/>
        <v>0</v>
      </c>
      <c r="BQ52" s="5">
        <f t="shared" si="11"/>
        <v>0</v>
      </c>
      <c r="BR52" s="5">
        <f t="shared" si="11"/>
        <v>0</v>
      </c>
      <c r="BS52" s="5">
        <f t="shared" si="4"/>
        <v>0</v>
      </c>
      <c r="CQ52" s="5"/>
      <c r="CR52" s="5" t="b">
        <f t="shared" si="5"/>
        <v>0</v>
      </c>
      <c r="CS52" s="5" t="b">
        <f t="shared" si="6"/>
        <v>0</v>
      </c>
      <c r="CT52" s="5"/>
      <c r="CU52" s="5"/>
      <c r="CV52" s="5"/>
      <c r="CW52" s="5"/>
      <c r="CX52" s="5"/>
      <c r="CY52" s="5"/>
      <c r="CZ52" s="5"/>
      <c r="DA52" s="5"/>
      <c r="DB52" s="5"/>
      <c r="DC52" s="5"/>
      <c r="DD52" s="6" t="str">
        <f t="shared" si="7"/>
        <v/>
      </c>
      <c r="DE52" s="5" t="str">
        <f t="shared" si="13"/>
        <v>,</v>
      </c>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row>
    <row r="53" spans="1:227" s="5" customFormat="1" ht="5.25" customHeight="1">
      <c r="A53" s="20"/>
      <c r="B53" s="58"/>
      <c r="C53" s="100"/>
      <c r="D53" s="23"/>
      <c r="E53" s="23"/>
      <c r="F53" s="24"/>
      <c r="G53" s="35"/>
      <c r="H53" s="55"/>
      <c r="I53" s="36"/>
      <c r="J53" s="26"/>
      <c r="K53" s="38"/>
      <c r="L53" s="37"/>
      <c r="M53" s="39"/>
      <c r="N53" s="271"/>
      <c r="O53" s="271"/>
      <c r="P53" s="276"/>
      <c r="Q53" s="271"/>
      <c r="R53" s="27"/>
      <c r="S53" s="25"/>
      <c r="T53" s="271"/>
      <c r="U53" s="27"/>
      <c r="V53" s="25"/>
      <c r="W53" s="25"/>
      <c r="X53" s="25"/>
      <c r="Y53" s="25"/>
      <c r="Z53" s="51"/>
      <c r="AA53" s="44"/>
      <c r="AB53" s="5">
        <f t="shared" si="12"/>
        <v>0</v>
      </c>
      <c r="AC53" s="6"/>
      <c r="CR53" s="5" t="b">
        <f t="shared" si="5"/>
        <v>0</v>
      </c>
      <c r="CS53" s="5" t="b">
        <f t="shared" si="6"/>
        <v>0</v>
      </c>
      <c r="DD53" s="6" t="str">
        <f t="shared" si="7"/>
        <v/>
      </c>
      <c r="DE53" s="5" t="str">
        <f t="shared" si="13"/>
        <v>,</v>
      </c>
    </row>
    <row r="54" spans="1:227" s="4" customFormat="1" ht="51" customHeight="1">
      <c r="A54" s="348">
        <f>IF(M54="entry fee only","",IF(M54="coach entry only","",14))</f>
        <v>14</v>
      </c>
      <c r="B54" s="333" t="str">
        <f>IF(M54="","",IF(M54="Q - Player Entry-Fee only","Entry Fee",IF(M54="R - Entry Fee &amp; Meal Package","Entry/Meal",IF(M54="S - Meal Package","Meal only",IF(M54="choose a package","",_xlfn.XLOOKUP(DE54,A:A,O:O))))))</f>
        <v/>
      </c>
      <c r="C54" s="100"/>
      <c r="D54" s="54"/>
      <c r="E54" s="34"/>
      <c r="F54" s="35"/>
      <c r="G54" s="304"/>
      <c r="H54" s="303"/>
      <c r="I54" s="36"/>
      <c r="J54" s="37"/>
      <c r="K54" s="38"/>
      <c r="L54" s="37"/>
      <c r="M54" s="295"/>
      <c r="N54" s="296"/>
      <c r="O54" s="296"/>
      <c r="P54" s="276" t="str">
        <f>IF(O54="","",IF(O54="choose check-out","",O54-N54))</f>
        <v/>
      </c>
      <c r="Q54" s="296"/>
      <c r="R54" s="40"/>
      <c r="S54" s="38"/>
      <c r="T54" s="296"/>
      <c r="U54" s="40"/>
      <c r="V54" s="38"/>
      <c r="W54" s="253" t="b">
        <v>0</v>
      </c>
      <c r="X54" s="253" t="b">
        <v>0</v>
      </c>
      <c r="Y54" s="253" t="b">
        <v>0</v>
      </c>
      <c r="Z54" s="41"/>
      <c r="AA54" s="105">
        <f>IF(M54="Q - Player Entry-Fee only",_xlfn.XLOOKUP(M54,Z:Z,L:L),IF(M54="S - Meal package",_xlfn.XLOOKUP(M54,Z:Z,L:L),IF(M54="R - Entry Fee &amp; Meal Package",_xlfn.XLOOKUP(M54,Z:Z,L:L),IF(O54="",0,IF(O54="choose check-out",0,_xlfn.XLOOKUP(DE54,A:A,L:L)))-(IF(Y54=TRUE,90,0)))))</f>
        <v>0</v>
      </c>
      <c r="AB54" s="5">
        <f t="shared" si="12"/>
        <v>0</v>
      </c>
      <c r="AC54" s="5"/>
      <c r="AD54" s="5"/>
      <c r="AE54" s="5">
        <f>IF(AB54="single room",O54*$L$170,0)</f>
        <v>0</v>
      </c>
      <c r="AF54" s="5">
        <f>IF(AB54="double room",O54*$L$169,0)</f>
        <v>0</v>
      </c>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t="str">
        <f t="shared" si="3"/>
        <v>NO</v>
      </c>
      <c r="BK54" s="5">
        <f t="shared" si="11"/>
        <v>0</v>
      </c>
      <c r="BL54" s="5">
        <f t="shared" si="11"/>
        <v>0</v>
      </c>
      <c r="BM54" s="5">
        <f t="shared" si="11"/>
        <v>0</v>
      </c>
      <c r="BN54" s="5">
        <f t="shared" si="11"/>
        <v>0</v>
      </c>
      <c r="BO54" s="5">
        <f t="shared" si="11"/>
        <v>0</v>
      </c>
      <c r="BP54" s="5">
        <f t="shared" si="11"/>
        <v>0</v>
      </c>
      <c r="BQ54" s="5">
        <f t="shared" si="11"/>
        <v>0</v>
      </c>
      <c r="BR54" s="5">
        <f t="shared" si="11"/>
        <v>0</v>
      </c>
      <c r="BS54" s="5">
        <f t="shared" si="4"/>
        <v>0</v>
      </c>
      <c r="CQ54" s="5"/>
      <c r="CR54" s="5" t="b">
        <f t="shared" si="5"/>
        <v>0</v>
      </c>
      <c r="CS54" s="5" t="b">
        <f t="shared" si="6"/>
        <v>0</v>
      </c>
      <c r="CT54" s="5"/>
      <c r="CU54" s="5"/>
      <c r="CV54" s="5"/>
      <c r="CW54" s="5"/>
      <c r="CX54" s="5"/>
      <c r="CY54" s="5"/>
      <c r="CZ54" s="5"/>
      <c r="DA54" s="5"/>
      <c r="DB54" s="5"/>
      <c r="DC54" s="5"/>
      <c r="DD54" s="6" t="str">
        <f t="shared" si="7"/>
        <v/>
      </c>
      <c r="DE54" s="5" t="str">
        <f t="shared" si="13"/>
        <v>,</v>
      </c>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row>
    <row r="55" spans="1:227" s="4" customFormat="1" ht="51" customHeight="1">
      <c r="A55" s="348"/>
      <c r="B55" s="333"/>
      <c r="C55" s="41"/>
      <c r="D55" s="54"/>
      <c r="E55" s="34"/>
      <c r="F55" s="35"/>
      <c r="G55" s="304"/>
      <c r="H55" s="303"/>
      <c r="I55" s="36"/>
      <c r="J55" s="37"/>
      <c r="K55" s="38"/>
      <c r="L55" s="37"/>
      <c r="M55" s="295"/>
      <c r="N55" s="296"/>
      <c r="O55" s="296"/>
      <c r="P55" s="276" t="str">
        <f>IF(O55="","",IF(O55="choose check-out","",O55-N55))</f>
        <v/>
      </c>
      <c r="Q55" s="296"/>
      <c r="R55" s="40"/>
      <c r="S55" s="38"/>
      <c r="T55" s="296"/>
      <c r="U55" s="40"/>
      <c r="V55" s="38"/>
      <c r="W55" s="253" t="b">
        <v>0</v>
      </c>
      <c r="X55" s="253" t="b">
        <v>0</v>
      </c>
      <c r="Y55" s="253" t="b">
        <v>0</v>
      </c>
      <c r="Z55" s="41"/>
      <c r="AA55" s="105">
        <f>IF(M55="Q - Player Entry-Fee only",_xlfn.XLOOKUP(M55,Z:Z,L:L),IF(M55="S - Meal package",_xlfn.XLOOKUP(M55,Z:Z,L:L),IF(M55="R - Entry Fee &amp; Meal Package",_xlfn.XLOOKUP(M55,Z:Z,L:L),IF(O55="",0,IF(O55="choose check-out",0,_xlfn.XLOOKUP(DE55,A:A,L:L)))-(IF(Y55=TRUE,90,0)))))</f>
        <v>0</v>
      </c>
      <c r="AB55" s="5">
        <f t="shared" si="12"/>
        <v>0</v>
      </c>
      <c r="AC55" s="5"/>
      <c r="AD55" s="5"/>
      <c r="AE55" s="5">
        <f>IF(AB55="single room",O54*$L$170,0)</f>
        <v>0</v>
      </c>
      <c r="AF55" s="5">
        <f>IF(AB55="double room",O54*$L$169,0)</f>
        <v>0</v>
      </c>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t="str">
        <f t="shared" si="3"/>
        <v>NO</v>
      </c>
      <c r="BK55" s="5">
        <f t="shared" si="11"/>
        <v>0</v>
      </c>
      <c r="BL55" s="5">
        <f t="shared" si="11"/>
        <v>0</v>
      </c>
      <c r="BM55" s="5">
        <f t="shared" si="11"/>
        <v>0</v>
      </c>
      <c r="BN55" s="5">
        <f t="shared" si="11"/>
        <v>0</v>
      </c>
      <c r="BO55" s="5">
        <f t="shared" si="11"/>
        <v>0</v>
      </c>
      <c r="BP55" s="5">
        <f t="shared" si="11"/>
        <v>0</v>
      </c>
      <c r="BQ55" s="5">
        <f t="shared" si="11"/>
        <v>0</v>
      </c>
      <c r="BR55" s="5">
        <f t="shared" si="11"/>
        <v>0</v>
      </c>
      <c r="BS55" s="5">
        <f t="shared" si="4"/>
        <v>0</v>
      </c>
      <c r="CQ55" s="5"/>
      <c r="CR55" s="5" t="b">
        <f t="shared" si="5"/>
        <v>0</v>
      </c>
      <c r="CS55" s="5" t="b">
        <f t="shared" si="6"/>
        <v>0</v>
      </c>
      <c r="CT55" s="5"/>
      <c r="CU55" s="5"/>
      <c r="CV55" s="5"/>
      <c r="CW55" s="5"/>
      <c r="CX55" s="5"/>
      <c r="CY55" s="5"/>
      <c r="CZ55" s="5"/>
      <c r="DA55" s="5"/>
      <c r="DB55" s="5"/>
      <c r="DC55" s="5"/>
      <c r="DD55" s="6" t="str">
        <f t="shared" si="7"/>
        <v/>
      </c>
      <c r="DE55" s="5" t="str">
        <f t="shared" si="13"/>
        <v>,</v>
      </c>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c r="EO55" s="5"/>
      <c r="EP55" s="5"/>
      <c r="EQ55" s="5"/>
      <c r="ER55" s="5"/>
      <c r="ES55" s="5"/>
      <c r="ET55" s="5"/>
      <c r="EU55" s="5"/>
      <c r="EV55" s="5"/>
      <c r="EW55" s="5"/>
      <c r="EX55" s="5"/>
      <c r="EY55" s="5"/>
      <c r="EZ55" s="5"/>
      <c r="FA55" s="5"/>
      <c r="FB55" s="5"/>
      <c r="FC55" s="5"/>
      <c r="FD55" s="5"/>
      <c r="FE55" s="5"/>
      <c r="FF55" s="5"/>
      <c r="FG55" s="5"/>
      <c r="FH55" s="5"/>
      <c r="FI55" s="5"/>
      <c r="FJ55" s="5"/>
      <c r="FK55" s="5"/>
      <c r="FL55" s="5"/>
      <c r="FM55" s="5"/>
      <c r="FN55" s="5"/>
      <c r="FO55" s="5"/>
      <c r="FP55" s="5"/>
      <c r="FQ55" s="5"/>
      <c r="FR55" s="5"/>
      <c r="FS55" s="5"/>
      <c r="FT55" s="5"/>
      <c r="FU55" s="5"/>
      <c r="FV55" s="5"/>
      <c r="FW55" s="5"/>
      <c r="FX55" s="5"/>
      <c r="FY55" s="5"/>
      <c r="FZ55" s="5"/>
      <c r="GA55" s="5"/>
      <c r="GB55" s="5"/>
      <c r="GC55" s="5"/>
      <c r="GD55" s="5"/>
      <c r="GE55" s="5"/>
      <c r="GF55" s="5"/>
      <c r="GG55" s="5"/>
      <c r="GH55" s="5"/>
      <c r="GI55" s="5"/>
      <c r="GJ55" s="5"/>
      <c r="GK55" s="5"/>
      <c r="GL55" s="5"/>
      <c r="GM55" s="5"/>
      <c r="GN55" s="5"/>
      <c r="GO55" s="5"/>
      <c r="GP55" s="5"/>
      <c r="GQ55" s="5"/>
      <c r="GR55" s="5"/>
      <c r="GS55" s="5"/>
      <c r="GT55" s="5"/>
      <c r="GU55" s="5"/>
      <c r="GV55" s="5"/>
      <c r="GW55" s="5"/>
      <c r="GX55" s="5"/>
      <c r="GY55" s="5"/>
      <c r="GZ55" s="5"/>
      <c r="HA55" s="5"/>
      <c r="HB55" s="5"/>
      <c r="HC55" s="5"/>
      <c r="HD55" s="5"/>
      <c r="HE55" s="5"/>
      <c r="HF55" s="5"/>
      <c r="HG55" s="5"/>
      <c r="HH55" s="5"/>
      <c r="HI55" s="5"/>
      <c r="HJ55" s="5"/>
      <c r="HK55" s="5"/>
      <c r="HL55" s="5"/>
      <c r="HM55" s="5"/>
      <c r="HN55" s="5"/>
      <c r="HO55" s="5"/>
      <c r="HP55" s="5"/>
      <c r="HQ55" s="5"/>
      <c r="HR55" s="5"/>
      <c r="HS55" s="5"/>
    </row>
    <row r="56" spans="1:227" s="5" customFormat="1" ht="5.25" customHeight="1">
      <c r="A56" s="20"/>
      <c r="B56" s="58"/>
      <c r="C56" s="100"/>
      <c r="D56" s="23"/>
      <c r="E56" s="23"/>
      <c r="F56" s="24"/>
      <c r="G56" s="24"/>
      <c r="H56" s="25"/>
      <c r="I56" s="36"/>
      <c r="J56" s="26"/>
      <c r="K56" s="38"/>
      <c r="L56" s="37"/>
      <c r="M56" s="39"/>
      <c r="N56" s="271"/>
      <c r="O56" s="271"/>
      <c r="P56" s="276"/>
      <c r="Q56" s="271"/>
      <c r="R56" s="27"/>
      <c r="S56" s="25"/>
      <c r="T56" s="271"/>
      <c r="U56" s="27"/>
      <c r="V56" s="25"/>
      <c r="W56" s="25"/>
      <c r="X56" s="25"/>
      <c r="Y56" s="25"/>
      <c r="Z56" s="51"/>
      <c r="AA56" s="44"/>
      <c r="AB56" s="5">
        <f t="shared" si="12"/>
        <v>0</v>
      </c>
      <c r="AC56" s="6"/>
      <c r="CR56" s="5" t="b">
        <f t="shared" si="5"/>
        <v>0</v>
      </c>
      <c r="CS56" s="5" t="b">
        <f t="shared" si="6"/>
        <v>0</v>
      </c>
      <c r="DD56" s="6" t="str">
        <f t="shared" si="7"/>
        <v/>
      </c>
      <c r="DE56" s="5" t="str">
        <f t="shared" si="13"/>
        <v>,</v>
      </c>
    </row>
    <row r="57" spans="1:227" s="4" customFormat="1" ht="51" customHeight="1">
      <c r="A57" s="348">
        <f>IF(M57="entry fee only","",IF(M57="coach entry only","",15))</f>
        <v>15</v>
      </c>
      <c r="B57" s="333" t="str">
        <f>IF(M57="","",IF(M57="Q - Player Entry-Fee only","Entry Fee",IF(M57="R - Entry Fee &amp; Meal Package","Entry/Meal",IF(M57="S - Meal Package","Meal only",IF(M57="choose a package","",_xlfn.XLOOKUP(DE57,A:A,O:O))))))</f>
        <v/>
      </c>
      <c r="C57" s="100"/>
      <c r="D57" s="54"/>
      <c r="E57" s="34"/>
      <c r="F57" s="35"/>
      <c r="G57" s="304"/>
      <c r="H57" s="303"/>
      <c r="I57" s="36"/>
      <c r="J57" s="37"/>
      <c r="K57" s="38"/>
      <c r="L57" s="37"/>
      <c r="M57" s="295"/>
      <c r="N57" s="296"/>
      <c r="O57" s="296"/>
      <c r="P57" s="276" t="str">
        <f>IF(O57="","",IF(O57="choose check-out","",O57-N57))</f>
        <v/>
      </c>
      <c r="Q57" s="296"/>
      <c r="R57" s="40"/>
      <c r="S57" s="38"/>
      <c r="T57" s="296"/>
      <c r="U57" s="40"/>
      <c r="V57" s="38"/>
      <c r="W57" s="253" t="b">
        <v>0</v>
      </c>
      <c r="X57" s="253" t="b">
        <v>0</v>
      </c>
      <c r="Y57" s="253" t="b">
        <v>0</v>
      </c>
      <c r="Z57" s="41"/>
      <c r="AA57" s="105">
        <f>IF(M57="Q - Player Entry-Fee only",_xlfn.XLOOKUP(M57,Z:Z,L:L),IF(M57="S - Meal package",_xlfn.XLOOKUP(M57,Z:Z,L:L),IF(M57="R - Entry Fee &amp; Meal Package",_xlfn.XLOOKUP(M57,Z:Z,L:L),IF(O57="",0,IF(O57="choose check-out",0,_xlfn.XLOOKUP(DE57,A:A,L:L)))-(IF(Y57=TRUE,90,0)))))</f>
        <v>0</v>
      </c>
      <c r="AB57" s="5">
        <f t="shared" si="12"/>
        <v>0</v>
      </c>
      <c r="AC57" s="5"/>
      <c r="AD57" s="5"/>
      <c r="AE57" s="5">
        <f>IF(AB57="single room",O57*$L$170,0)</f>
        <v>0</v>
      </c>
      <c r="AF57" s="5">
        <f>IF(AB57="double room",O57*$L$169,0)</f>
        <v>0</v>
      </c>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t="str">
        <f t="shared" si="3"/>
        <v>NO</v>
      </c>
      <c r="BK57" s="5">
        <f t="shared" si="11"/>
        <v>0</v>
      </c>
      <c r="BL57" s="5">
        <f t="shared" si="11"/>
        <v>0</v>
      </c>
      <c r="BM57" s="5">
        <f t="shared" si="11"/>
        <v>0</v>
      </c>
      <c r="BN57" s="5">
        <f t="shared" si="11"/>
        <v>0</v>
      </c>
      <c r="BO57" s="5">
        <f t="shared" si="11"/>
        <v>0</v>
      </c>
      <c r="BP57" s="5">
        <f t="shared" si="11"/>
        <v>0</v>
      </c>
      <c r="BQ57" s="5">
        <f t="shared" si="11"/>
        <v>0</v>
      </c>
      <c r="BR57" s="5">
        <f t="shared" si="11"/>
        <v>0</v>
      </c>
      <c r="BS57" s="5">
        <f t="shared" si="4"/>
        <v>0</v>
      </c>
      <c r="CQ57" s="5"/>
      <c r="CR57" s="5" t="b">
        <f t="shared" si="5"/>
        <v>0</v>
      </c>
      <c r="CS57" s="5" t="b">
        <f t="shared" si="6"/>
        <v>0</v>
      </c>
      <c r="CT57" s="5"/>
      <c r="CU57" s="5"/>
      <c r="CV57" s="5"/>
      <c r="CW57" s="5"/>
      <c r="CX57" s="5"/>
      <c r="CY57" s="5"/>
      <c r="CZ57" s="5"/>
      <c r="DA57" s="5"/>
      <c r="DB57" s="5"/>
      <c r="DC57" s="5"/>
      <c r="DD57" s="6" t="str">
        <f t="shared" si="7"/>
        <v/>
      </c>
      <c r="DE57" s="5" t="str">
        <f t="shared" si="13"/>
        <v>,</v>
      </c>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row>
    <row r="58" spans="1:227" s="4" customFormat="1" ht="51" customHeight="1">
      <c r="A58" s="348"/>
      <c r="B58" s="333"/>
      <c r="C58" s="41"/>
      <c r="D58" s="54"/>
      <c r="E58" s="34"/>
      <c r="F58" s="35"/>
      <c r="G58" s="304"/>
      <c r="H58" s="303"/>
      <c r="I58" s="36"/>
      <c r="J58" s="37"/>
      <c r="K58" s="38"/>
      <c r="L58" s="37"/>
      <c r="M58" s="295"/>
      <c r="N58" s="296"/>
      <c r="O58" s="296"/>
      <c r="P58" s="276" t="str">
        <f>IF(O58="","",IF(O58="choose check-out","",O58-N58))</f>
        <v/>
      </c>
      <c r="Q58" s="296"/>
      <c r="R58" s="40"/>
      <c r="S58" s="38"/>
      <c r="T58" s="296"/>
      <c r="U58" s="40"/>
      <c r="V58" s="38"/>
      <c r="W58" s="253" t="b">
        <v>0</v>
      </c>
      <c r="X58" s="253" t="b">
        <v>0</v>
      </c>
      <c r="Y58" s="253" t="b">
        <v>0</v>
      </c>
      <c r="Z58" s="41"/>
      <c r="AA58" s="105">
        <f>IF(M58="Q - Player Entry-Fee only",_xlfn.XLOOKUP(M58,Z:Z,L:L),IF(M58="S - Meal package",_xlfn.XLOOKUP(M58,Z:Z,L:L),IF(M58="R - Entry Fee &amp; Meal Package",_xlfn.XLOOKUP(M58,Z:Z,L:L),IF(O58="",0,IF(O58="choose check-out",0,_xlfn.XLOOKUP(DE58,A:A,L:L)))-(IF(Y58=TRUE,90,0)))))</f>
        <v>0</v>
      </c>
      <c r="AB58" s="5">
        <f t="shared" si="12"/>
        <v>0</v>
      </c>
      <c r="AC58" s="5"/>
      <c r="AD58" s="5"/>
      <c r="AE58" s="5">
        <f>IF(AB58="single room",O57*$L$170,0)</f>
        <v>0</v>
      </c>
      <c r="AF58" s="5">
        <f>IF(AB58="double room",O57*$L$169,0)</f>
        <v>0</v>
      </c>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t="str">
        <f t="shared" si="3"/>
        <v>NO</v>
      </c>
      <c r="BK58" s="5">
        <f t="shared" si="11"/>
        <v>0</v>
      </c>
      <c r="BL58" s="5">
        <f t="shared" si="11"/>
        <v>0</v>
      </c>
      <c r="BM58" s="5">
        <f t="shared" si="11"/>
        <v>0</v>
      </c>
      <c r="BN58" s="5">
        <f t="shared" si="11"/>
        <v>0</v>
      </c>
      <c r="BO58" s="5">
        <f t="shared" si="11"/>
        <v>0</v>
      </c>
      <c r="BP58" s="5">
        <f t="shared" si="11"/>
        <v>0</v>
      </c>
      <c r="BQ58" s="5">
        <f t="shared" si="11"/>
        <v>0</v>
      </c>
      <c r="BR58" s="5">
        <f t="shared" si="11"/>
        <v>0</v>
      </c>
      <c r="BS58" s="5">
        <f t="shared" si="4"/>
        <v>0</v>
      </c>
      <c r="CQ58" s="5"/>
      <c r="CR58" s="5" t="b">
        <f t="shared" si="5"/>
        <v>0</v>
      </c>
      <c r="CS58" s="5" t="b">
        <f t="shared" si="6"/>
        <v>0</v>
      </c>
      <c r="CT58" s="5"/>
      <c r="CU58" s="5"/>
      <c r="CV58" s="5"/>
      <c r="CW58" s="5"/>
      <c r="CX58" s="5"/>
      <c r="CY58" s="5"/>
      <c r="CZ58" s="5"/>
      <c r="DA58" s="5"/>
      <c r="DB58" s="5"/>
      <c r="DC58" s="5"/>
      <c r="DD58" s="6" t="str">
        <f t="shared" si="7"/>
        <v/>
      </c>
      <c r="DE58" s="5" t="str">
        <f t="shared" si="13"/>
        <v>,</v>
      </c>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row>
    <row r="59" spans="1:227" s="5" customFormat="1" ht="5.25" customHeight="1">
      <c r="A59" s="20"/>
      <c r="B59" s="58"/>
      <c r="C59" s="100"/>
      <c r="D59" s="23"/>
      <c r="E59" s="23"/>
      <c r="F59" s="24"/>
      <c r="G59" s="24"/>
      <c r="H59" s="25"/>
      <c r="I59" s="36"/>
      <c r="J59" s="42"/>
      <c r="K59" s="38"/>
      <c r="L59" s="37"/>
      <c r="M59" s="39"/>
      <c r="N59" s="271"/>
      <c r="O59" s="271"/>
      <c r="P59" s="276"/>
      <c r="Q59" s="271"/>
      <c r="R59" s="27"/>
      <c r="S59" s="25"/>
      <c r="T59" s="271"/>
      <c r="U59" s="27"/>
      <c r="V59" s="25"/>
      <c r="W59" s="25"/>
      <c r="X59" s="25"/>
      <c r="Y59" s="25"/>
      <c r="Z59" s="51"/>
      <c r="AA59" s="44"/>
      <c r="AB59" s="5">
        <f t="shared" si="12"/>
        <v>0</v>
      </c>
      <c r="AC59" s="6"/>
      <c r="CR59" s="5" t="b">
        <f t="shared" si="5"/>
        <v>0</v>
      </c>
      <c r="CS59" s="5" t="b">
        <f t="shared" si="6"/>
        <v>0</v>
      </c>
      <c r="DD59" s="6" t="str">
        <f t="shared" si="7"/>
        <v/>
      </c>
      <c r="DE59" s="5" t="str">
        <f t="shared" si="13"/>
        <v>,</v>
      </c>
    </row>
    <row r="60" spans="1:227" s="4" customFormat="1" ht="51" customHeight="1">
      <c r="A60" s="348">
        <f>IF(M60="entry fee only","",IF(M60="coach entry only","",16))</f>
        <v>16</v>
      </c>
      <c r="B60" s="333" t="str">
        <f>IF(M60="","",IF(M60="Q - Player Entry-Fee only","Entry Fee",IF(M60="R - Entry Fee &amp; Meal Package","Entry/Meal",IF(M60="S - Meal Package","Meal only",IF(M60="choose a package","",_xlfn.XLOOKUP(DE60,A:A,O:O))))))</f>
        <v/>
      </c>
      <c r="C60" s="100"/>
      <c r="D60" s="54"/>
      <c r="E60" s="34"/>
      <c r="F60" s="35"/>
      <c r="G60" s="304"/>
      <c r="H60" s="303"/>
      <c r="I60" s="36"/>
      <c r="J60" s="37"/>
      <c r="K60" s="38"/>
      <c r="L60" s="37"/>
      <c r="M60" s="295"/>
      <c r="N60" s="296"/>
      <c r="O60" s="296"/>
      <c r="P60" s="276" t="str">
        <f>IF(O60="","",IF(O60="choose check-out","",O60-N60))</f>
        <v/>
      </c>
      <c r="Q60" s="296"/>
      <c r="R60" s="40"/>
      <c r="S60" s="38"/>
      <c r="T60" s="296"/>
      <c r="U60" s="40"/>
      <c r="V60" s="38"/>
      <c r="W60" s="253" t="b">
        <v>0</v>
      </c>
      <c r="X60" s="253" t="b">
        <v>0</v>
      </c>
      <c r="Y60" s="253" t="b">
        <v>0</v>
      </c>
      <c r="Z60" s="41"/>
      <c r="AA60" s="105">
        <f>IF(M60="Q - Player Entry-Fee only",_xlfn.XLOOKUP(M60,Z:Z,L:L),IF(M60="S - Meal package",_xlfn.XLOOKUP(M60,Z:Z,L:L),IF(M60="R - Entry Fee &amp; Meal Package",_xlfn.XLOOKUP(M60,Z:Z,L:L),IF(O60="",0,IF(O60="choose check-out",0,_xlfn.XLOOKUP(DE60,A:A,L:L)))-(IF(Y60=TRUE,90,0)))))</f>
        <v>0</v>
      </c>
      <c r="AB60" s="5">
        <f t="shared" si="12"/>
        <v>0</v>
      </c>
      <c r="AC60" s="5"/>
      <c r="AD60" s="5"/>
      <c r="AE60" s="5">
        <f>IF(AB60="single room",O60*$L$170,0)</f>
        <v>0</v>
      </c>
      <c r="AF60" s="5">
        <f>IF(AB60="double room",O60*$L$169,0)</f>
        <v>0</v>
      </c>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5"/>
      <c r="BI60" s="5"/>
      <c r="BJ60" s="5" t="str">
        <f t="shared" si="3"/>
        <v>NO</v>
      </c>
      <c r="BK60" s="5">
        <f t="shared" si="11"/>
        <v>0</v>
      </c>
      <c r="BL60" s="5">
        <f t="shared" si="11"/>
        <v>0</v>
      </c>
      <c r="BM60" s="5">
        <f t="shared" si="11"/>
        <v>0</v>
      </c>
      <c r="BN60" s="5">
        <f t="shared" si="11"/>
        <v>0</v>
      </c>
      <c r="BO60" s="5">
        <f t="shared" si="11"/>
        <v>0</v>
      </c>
      <c r="BP60" s="5">
        <f t="shared" si="11"/>
        <v>0</v>
      </c>
      <c r="BQ60" s="5">
        <f t="shared" si="11"/>
        <v>0</v>
      </c>
      <c r="BR60" s="5">
        <f t="shared" si="11"/>
        <v>0</v>
      </c>
      <c r="BS60" s="5">
        <f t="shared" si="4"/>
        <v>0</v>
      </c>
      <c r="CQ60" s="5"/>
      <c r="CR60" s="5" t="b">
        <f t="shared" si="5"/>
        <v>0</v>
      </c>
      <c r="CS60" s="5" t="b">
        <f t="shared" si="6"/>
        <v>0</v>
      </c>
      <c r="CT60" s="5"/>
      <c r="CU60" s="5"/>
      <c r="CV60" s="5"/>
      <c r="CW60" s="5"/>
      <c r="CX60" s="5"/>
      <c r="CY60" s="5"/>
      <c r="CZ60" s="5"/>
      <c r="DA60" s="5"/>
      <c r="DB60" s="5"/>
      <c r="DC60" s="5"/>
      <c r="DD60" s="6" t="str">
        <f t="shared" si="7"/>
        <v/>
      </c>
      <c r="DE60" s="5" t="str">
        <f t="shared" si="13"/>
        <v>,</v>
      </c>
      <c r="DF60" s="5"/>
      <c r="DG60" s="5"/>
      <c r="DH60" s="5"/>
      <c r="DI60" s="5"/>
      <c r="DJ60" s="5"/>
      <c r="DK60" s="5"/>
      <c r="DL60" s="5"/>
      <c r="DM60" s="5"/>
      <c r="DN60" s="5"/>
      <c r="DO60" s="5"/>
      <c r="DP60" s="5"/>
      <c r="DQ60" s="5"/>
      <c r="DR60" s="5"/>
      <c r="DS60" s="5"/>
      <c r="DT60" s="5"/>
      <c r="DU60" s="5"/>
      <c r="DV60" s="5"/>
      <c r="DW60" s="5"/>
      <c r="DX60" s="5"/>
      <c r="DY60" s="5"/>
      <c r="DZ60" s="5"/>
      <c r="EA60" s="5"/>
      <c r="EB60" s="5"/>
      <c r="EC60" s="5"/>
      <c r="ED60" s="5"/>
      <c r="EE60" s="5"/>
      <c r="EF60" s="5"/>
      <c r="EG60" s="5"/>
      <c r="EH60" s="5"/>
      <c r="EI60" s="5"/>
      <c r="EJ60" s="5"/>
      <c r="EK60" s="5"/>
      <c r="EL60" s="5"/>
      <c r="EM60" s="5"/>
      <c r="EN60" s="5"/>
      <c r="EO60" s="5"/>
      <c r="EP60" s="5"/>
      <c r="EQ60" s="5"/>
      <c r="ER60" s="5"/>
      <c r="ES60" s="5"/>
      <c r="ET60" s="5"/>
      <c r="EU60" s="5"/>
      <c r="EV60" s="5"/>
      <c r="EW60" s="5"/>
      <c r="EX60" s="5"/>
      <c r="EY60" s="5"/>
      <c r="EZ60" s="5"/>
      <c r="FA60" s="5"/>
      <c r="FB60" s="5"/>
      <c r="FC60" s="5"/>
      <c r="FD60" s="5"/>
      <c r="FE60" s="5"/>
      <c r="FF60" s="5"/>
      <c r="FG60" s="5"/>
      <c r="FH60" s="5"/>
      <c r="FI60" s="5"/>
      <c r="FJ60" s="5"/>
      <c r="FK60" s="5"/>
      <c r="FL60" s="5"/>
      <c r="FM60" s="5"/>
      <c r="FN60" s="5"/>
      <c r="FO60" s="5"/>
      <c r="FP60" s="5"/>
      <c r="FQ60" s="5"/>
      <c r="FR60" s="5"/>
      <c r="FS60" s="5"/>
      <c r="FT60" s="5"/>
      <c r="FU60" s="5"/>
      <c r="FV60" s="5"/>
      <c r="FW60" s="5"/>
      <c r="FX60" s="5"/>
      <c r="FY60" s="5"/>
      <c r="FZ60" s="5"/>
      <c r="GA60" s="5"/>
      <c r="GB60" s="5"/>
      <c r="GC60" s="5"/>
      <c r="GD60" s="5"/>
      <c r="GE60" s="5"/>
      <c r="GF60" s="5"/>
      <c r="GG60" s="5"/>
      <c r="GH60" s="5"/>
      <c r="GI60" s="5"/>
      <c r="GJ60" s="5"/>
      <c r="GK60" s="5"/>
      <c r="GL60" s="5"/>
      <c r="GM60" s="5"/>
      <c r="GN60" s="5"/>
      <c r="GO60" s="5"/>
      <c r="GP60" s="5"/>
      <c r="GQ60" s="5"/>
      <c r="GR60" s="5"/>
      <c r="GS60" s="5"/>
      <c r="GT60" s="5"/>
      <c r="GU60" s="5"/>
      <c r="GV60" s="5"/>
      <c r="GW60" s="5"/>
      <c r="GX60" s="5"/>
      <c r="GY60" s="5"/>
      <c r="GZ60" s="5"/>
      <c r="HA60" s="5"/>
      <c r="HB60" s="5"/>
      <c r="HC60" s="5"/>
      <c r="HD60" s="5"/>
      <c r="HE60" s="5"/>
      <c r="HF60" s="5"/>
      <c r="HG60" s="5"/>
      <c r="HH60" s="5"/>
      <c r="HI60" s="5"/>
      <c r="HJ60" s="5"/>
      <c r="HK60" s="5"/>
      <c r="HL60" s="5"/>
      <c r="HM60" s="5"/>
      <c r="HN60" s="5"/>
      <c r="HO60" s="5"/>
      <c r="HP60" s="5"/>
      <c r="HQ60" s="5"/>
      <c r="HR60" s="5"/>
      <c r="HS60" s="5"/>
    </row>
    <row r="61" spans="1:227" s="4" customFormat="1" ht="51" customHeight="1">
      <c r="A61" s="348"/>
      <c r="B61" s="333"/>
      <c r="C61" s="41"/>
      <c r="D61" s="54"/>
      <c r="E61" s="34"/>
      <c r="F61" s="35"/>
      <c r="G61" s="304"/>
      <c r="H61" s="303"/>
      <c r="I61" s="36"/>
      <c r="J61" s="37"/>
      <c r="K61" s="38"/>
      <c r="L61" s="37"/>
      <c r="M61" s="295"/>
      <c r="N61" s="296"/>
      <c r="O61" s="296"/>
      <c r="P61" s="276" t="str">
        <f>IF(O61="","",IF(O61="choose check-out","",O61-N61))</f>
        <v/>
      </c>
      <c r="Q61" s="296"/>
      <c r="R61" s="40"/>
      <c r="S61" s="38"/>
      <c r="T61" s="296"/>
      <c r="U61" s="40"/>
      <c r="V61" s="38"/>
      <c r="W61" s="253" t="b">
        <v>0</v>
      </c>
      <c r="X61" s="253" t="b">
        <v>0</v>
      </c>
      <c r="Y61" s="253" t="b">
        <v>0</v>
      </c>
      <c r="Z61" s="41"/>
      <c r="AA61" s="105">
        <f>IF(M61="Q - Player Entry-Fee only",_xlfn.XLOOKUP(M61,Z:Z,L:L),IF(M61="S - Meal package",_xlfn.XLOOKUP(M61,Z:Z,L:L),IF(M61="R - Entry Fee &amp; Meal Package",_xlfn.XLOOKUP(M61,Z:Z,L:L),IF(O61="",0,IF(O61="choose check-out",0,_xlfn.XLOOKUP(DE61,A:A,L:L)))-(IF(Y61=TRUE,90,0)))))</f>
        <v>0</v>
      </c>
      <c r="AB61" s="5">
        <f t="shared" si="12"/>
        <v>0</v>
      </c>
      <c r="AC61" s="5"/>
      <c r="AD61" s="5"/>
      <c r="AE61" s="5">
        <f>IF(AB61="single room",O60*$L$170,0)</f>
        <v>0</v>
      </c>
      <c r="AF61" s="5">
        <f>IF(AB61="double room",O60*$L$169,0)</f>
        <v>0</v>
      </c>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c r="BH61" s="5"/>
      <c r="BI61" s="5"/>
      <c r="BJ61" s="5" t="str">
        <f t="shared" si="3"/>
        <v>NO</v>
      </c>
      <c r="BK61" s="5">
        <f t="shared" si="11"/>
        <v>0</v>
      </c>
      <c r="BL61" s="5">
        <f t="shared" si="11"/>
        <v>0</v>
      </c>
      <c r="BM61" s="5">
        <f t="shared" si="11"/>
        <v>0</v>
      </c>
      <c r="BN61" s="5">
        <f t="shared" si="11"/>
        <v>0</v>
      </c>
      <c r="BO61" s="5">
        <f t="shared" si="11"/>
        <v>0</v>
      </c>
      <c r="BP61" s="5">
        <f t="shared" si="11"/>
        <v>0</v>
      </c>
      <c r="BQ61" s="5">
        <f t="shared" si="11"/>
        <v>0</v>
      </c>
      <c r="BR61" s="5">
        <f t="shared" si="11"/>
        <v>0</v>
      </c>
      <c r="BS61" s="5">
        <f t="shared" si="4"/>
        <v>0</v>
      </c>
      <c r="CQ61" s="5"/>
      <c r="CR61" s="5" t="b">
        <f t="shared" si="5"/>
        <v>0</v>
      </c>
      <c r="CS61" s="5" t="b">
        <f t="shared" si="6"/>
        <v>0</v>
      </c>
      <c r="CT61" s="5"/>
      <c r="CU61" s="5"/>
      <c r="CV61" s="5"/>
      <c r="CW61" s="5"/>
      <c r="CX61" s="5"/>
      <c r="CY61" s="5"/>
      <c r="CZ61" s="5"/>
      <c r="DA61" s="5"/>
      <c r="DB61" s="5"/>
      <c r="DC61" s="5"/>
      <c r="DD61" s="6" t="str">
        <f t="shared" si="7"/>
        <v/>
      </c>
      <c r="DE61" s="5" t="str">
        <f t="shared" si="13"/>
        <v>,</v>
      </c>
      <c r="DF61" s="5"/>
      <c r="DG61" s="5"/>
      <c r="DH61" s="5"/>
      <c r="DI61" s="5"/>
      <c r="DJ61" s="5"/>
      <c r="DK61" s="5"/>
      <c r="DL61" s="5"/>
      <c r="DM61" s="5"/>
      <c r="DN61" s="5"/>
      <c r="DO61" s="5"/>
      <c r="DP61" s="5"/>
      <c r="DQ61" s="5"/>
      <c r="DR61" s="5"/>
      <c r="DS61" s="5"/>
      <c r="DT61" s="5"/>
      <c r="DU61" s="5"/>
      <c r="DV61" s="5"/>
      <c r="DW61" s="5"/>
      <c r="DX61" s="5"/>
      <c r="DY61" s="5"/>
      <c r="DZ61" s="5"/>
      <c r="EA61" s="5"/>
      <c r="EB61" s="5"/>
      <c r="EC61" s="5"/>
      <c r="ED61" s="5"/>
      <c r="EE61" s="5"/>
      <c r="EF61" s="5"/>
      <c r="EG61" s="5"/>
      <c r="EH61" s="5"/>
      <c r="EI61" s="5"/>
      <c r="EJ61" s="5"/>
      <c r="EK61" s="5"/>
      <c r="EL61" s="5"/>
      <c r="EM61" s="5"/>
      <c r="EN61" s="5"/>
      <c r="EO61" s="5"/>
      <c r="EP61" s="5"/>
      <c r="EQ61" s="5"/>
      <c r="ER61" s="5"/>
      <c r="ES61" s="5"/>
      <c r="ET61" s="5"/>
      <c r="EU61" s="5"/>
      <c r="EV61" s="5"/>
      <c r="EW61" s="5"/>
      <c r="EX61" s="5"/>
      <c r="EY61" s="5"/>
      <c r="EZ61" s="5"/>
      <c r="FA61" s="5"/>
      <c r="FB61" s="5"/>
      <c r="FC61" s="5"/>
      <c r="FD61" s="5"/>
      <c r="FE61" s="5"/>
      <c r="FF61" s="5"/>
      <c r="FG61" s="5"/>
      <c r="FH61" s="5"/>
      <c r="FI61" s="5"/>
      <c r="FJ61" s="5"/>
      <c r="FK61" s="5"/>
      <c r="FL61" s="5"/>
      <c r="FM61" s="5"/>
      <c r="FN61" s="5"/>
      <c r="FO61" s="5"/>
      <c r="FP61" s="5"/>
      <c r="FQ61" s="5"/>
      <c r="FR61" s="5"/>
      <c r="FS61" s="5"/>
      <c r="FT61" s="5"/>
      <c r="FU61" s="5"/>
      <c r="FV61" s="5"/>
      <c r="FW61" s="5"/>
      <c r="FX61" s="5"/>
      <c r="FY61" s="5"/>
      <c r="FZ61" s="5"/>
      <c r="GA61" s="5"/>
      <c r="GB61" s="5"/>
      <c r="GC61" s="5"/>
      <c r="GD61" s="5"/>
      <c r="GE61" s="5"/>
      <c r="GF61" s="5"/>
      <c r="GG61" s="5"/>
      <c r="GH61" s="5"/>
      <c r="GI61" s="5"/>
      <c r="GJ61" s="5"/>
      <c r="GK61" s="5"/>
      <c r="GL61" s="5"/>
      <c r="GM61" s="5"/>
      <c r="GN61" s="5"/>
      <c r="GO61" s="5"/>
      <c r="GP61" s="5"/>
      <c r="GQ61" s="5"/>
      <c r="GR61" s="5"/>
      <c r="GS61" s="5"/>
      <c r="GT61" s="5"/>
      <c r="GU61" s="5"/>
      <c r="GV61" s="5"/>
      <c r="GW61" s="5"/>
      <c r="GX61" s="5"/>
      <c r="GY61" s="5"/>
      <c r="GZ61" s="5"/>
      <c r="HA61" s="5"/>
      <c r="HB61" s="5"/>
      <c r="HC61" s="5"/>
      <c r="HD61" s="5"/>
      <c r="HE61" s="5"/>
      <c r="HF61" s="5"/>
      <c r="HG61" s="5"/>
      <c r="HH61" s="5"/>
      <c r="HI61" s="5"/>
      <c r="HJ61" s="5"/>
      <c r="HK61" s="5"/>
      <c r="HL61" s="5"/>
      <c r="HM61" s="5"/>
      <c r="HN61" s="5"/>
      <c r="HO61" s="5"/>
      <c r="HP61" s="5"/>
      <c r="HQ61" s="5"/>
      <c r="HR61" s="5"/>
      <c r="HS61" s="5"/>
    </row>
    <row r="62" spans="1:227" s="5" customFormat="1" ht="5.25" customHeight="1">
      <c r="A62" s="20"/>
      <c r="B62" s="58"/>
      <c r="C62" s="41"/>
      <c r="D62" s="23"/>
      <c r="E62" s="23"/>
      <c r="F62" s="24"/>
      <c r="G62" s="35"/>
      <c r="H62" s="55"/>
      <c r="I62" s="36"/>
      <c r="J62" s="26"/>
      <c r="K62" s="38"/>
      <c r="L62" s="37"/>
      <c r="M62" s="39"/>
      <c r="N62" s="271"/>
      <c r="O62" s="271"/>
      <c r="P62" s="276"/>
      <c r="Q62" s="271"/>
      <c r="R62" s="27"/>
      <c r="S62" s="25"/>
      <c r="T62" s="271"/>
      <c r="U62" s="27"/>
      <c r="V62" s="25"/>
      <c r="W62" s="25"/>
      <c r="X62" s="25"/>
      <c r="Y62" s="25"/>
      <c r="Z62" s="51"/>
      <c r="AA62" s="44"/>
      <c r="AB62" s="5">
        <f t="shared" si="12"/>
        <v>0</v>
      </c>
      <c r="AC62" s="6"/>
      <c r="CR62" s="5" t="b">
        <f t="shared" si="5"/>
        <v>0</v>
      </c>
      <c r="CS62" s="5" t="b">
        <f t="shared" si="6"/>
        <v>0</v>
      </c>
      <c r="DD62" s="6" t="str">
        <f t="shared" si="7"/>
        <v/>
      </c>
      <c r="DE62" s="5" t="str">
        <f t="shared" si="13"/>
        <v>,</v>
      </c>
    </row>
    <row r="63" spans="1:227" s="4" customFormat="1" ht="51" customHeight="1">
      <c r="A63" s="348">
        <f>IF(M63="entry fee only","",IF(M63="coach entry only","",17))</f>
        <v>17</v>
      </c>
      <c r="B63" s="333" t="str">
        <f>IF(M63="","",IF(M63="Q - Player Entry-Fee only","Entry Fee",IF(M63="R - Entry Fee &amp; Meal Package","Entry/Meal",IF(M63="S - Meal Package","Meal only",IF(M63="choose a package","",_xlfn.XLOOKUP(DE63,A:A,O:O))))))</f>
        <v/>
      </c>
      <c r="C63" s="100"/>
      <c r="D63" s="54"/>
      <c r="E63" s="34"/>
      <c r="F63" s="35"/>
      <c r="G63" s="304"/>
      <c r="H63" s="303"/>
      <c r="I63" s="36"/>
      <c r="J63" s="37"/>
      <c r="K63" s="38"/>
      <c r="L63" s="37"/>
      <c r="M63" s="295"/>
      <c r="N63" s="296"/>
      <c r="O63" s="296"/>
      <c r="P63" s="276" t="str">
        <f>IF(O63="","",IF(O63="choose check-out","",O63-N63))</f>
        <v/>
      </c>
      <c r="Q63" s="296"/>
      <c r="R63" s="40"/>
      <c r="S63" s="38"/>
      <c r="T63" s="296"/>
      <c r="U63" s="40"/>
      <c r="V63" s="38"/>
      <c r="W63" s="253" t="b">
        <v>0</v>
      </c>
      <c r="X63" s="253" t="b">
        <v>0</v>
      </c>
      <c r="Y63" s="253" t="b">
        <v>0</v>
      </c>
      <c r="Z63" s="41"/>
      <c r="AA63" s="105">
        <f>IF(M63="Q - Player Entry-Fee only",_xlfn.XLOOKUP(M63,Z:Z,L:L),IF(M63="S - Meal package",_xlfn.XLOOKUP(M63,Z:Z,L:L),IF(M63="R - Entry Fee &amp; Meal Package",_xlfn.XLOOKUP(M63,Z:Z,L:L),IF(O63="",0,IF(O63="choose check-out",0,_xlfn.XLOOKUP(DE63,A:A,L:L)))-(IF(Y63=TRUE,90,0)))))</f>
        <v>0</v>
      </c>
      <c r="AB63" s="5">
        <f t="shared" si="12"/>
        <v>0</v>
      </c>
      <c r="AC63" s="5"/>
      <c r="AD63" s="5"/>
      <c r="AE63" s="5">
        <f>IF(AB63="single room",O63*$L$170,0)</f>
        <v>0</v>
      </c>
      <c r="AF63" s="5">
        <f>IF(AB63="double room",O63*$L$169,0)</f>
        <v>0</v>
      </c>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5" t="str">
        <f t="shared" si="3"/>
        <v>NO</v>
      </c>
      <c r="BK63" s="5">
        <f t="shared" si="11"/>
        <v>0</v>
      </c>
      <c r="BL63" s="5">
        <f t="shared" si="11"/>
        <v>0</v>
      </c>
      <c r="BM63" s="5">
        <f t="shared" si="11"/>
        <v>0</v>
      </c>
      <c r="BN63" s="5">
        <f t="shared" si="11"/>
        <v>0</v>
      </c>
      <c r="BO63" s="5">
        <f t="shared" si="11"/>
        <v>0</v>
      </c>
      <c r="BP63" s="5">
        <f t="shared" si="11"/>
        <v>0</v>
      </c>
      <c r="BQ63" s="5">
        <f t="shared" si="11"/>
        <v>0</v>
      </c>
      <c r="BR63" s="5">
        <f t="shared" ref="BL63:BR78" si="14">IF($I63="",0,IF($I63=BR$14,1,0))</f>
        <v>0</v>
      </c>
      <c r="BS63" s="5">
        <f t="shared" si="4"/>
        <v>0</v>
      </c>
      <c r="CQ63" s="5"/>
      <c r="CR63" s="5" t="b">
        <f t="shared" si="5"/>
        <v>0</v>
      </c>
      <c r="CS63" s="5" t="b">
        <f t="shared" si="6"/>
        <v>0</v>
      </c>
      <c r="CT63" s="5"/>
      <c r="CU63" s="5"/>
      <c r="CV63" s="5"/>
      <c r="CW63" s="5"/>
      <c r="CX63" s="5"/>
      <c r="CY63" s="5"/>
      <c r="CZ63" s="5"/>
      <c r="DA63" s="5"/>
      <c r="DB63" s="5"/>
      <c r="DC63" s="5"/>
      <c r="DD63" s="6" t="str">
        <f t="shared" si="7"/>
        <v/>
      </c>
      <c r="DE63" s="5" t="str">
        <f t="shared" si="13"/>
        <v>,</v>
      </c>
      <c r="DF63" s="5"/>
      <c r="DG63" s="5"/>
      <c r="DH63" s="5"/>
      <c r="DI63" s="5"/>
      <c r="DJ63" s="5"/>
      <c r="DK63" s="5"/>
      <c r="DL63" s="5"/>
      <c r="DM63" s="5"/>
      <c r="DN63" s="5"/>
      <c r="DO63" s="5"/>
      <c r="DP63" s="5"/>
      <c r="DQ63" s="5"/>
      <c r="DR63" s="5"/>
      <c r="DS63" s="5"/>
      <c r="DT63" s="5"/>
      <c r="DU63" s="5"/>
      <c r="DV63" s="5"/>
      <c r="DW63" s="5"/>
      <c r="DX63" s="5"/>
      <c r="DY63" s="5"/>
      <c r="DZ63" s="5"/>
      <c r="EA63" s="5"/>
      <c r="EB63" s="5"/>
      <c r="EC63" s="5"/>
      <c r="ED63" s="5"/>
      <c r="EE63" s="5"/>
      <c r="EF63" s="5"/>
      <c r="EG63" s="5"/>
      <c r="EH63" s="5"/>
      <c r="EI63" s="5"/>
      <c r="EJ63" s="5"/>
      <c r="EK63" s="5"/>
      <c r="EL63" s="5"/>
      <c r="EM63" s="5"/>
      <c r="EN63" s="5"/>
      <c r="EO63" s="5"/>
      <c r="EP63" s="5"/>
      <c r="EQ63" s="5"/>
      <c r="ER63" s="5"/>
      <c r="ES63" s="5"/>
      <c r="ET63" s="5"/>
      <c r="EU63" s="5"/>
      <c r="EV63" s="5"/>
      <c r="EW63" s="5"/>
      <c r="EX63" s="5"/>
      <c r="EY63" s="5"/>
      <c r="EZ63" s="5"/>
      <c r="FA63" s="5"/>
      <c r="FB63" s="5"/>
      <c r="FC63" s="5"/>
      <c r="FD63" s="5"/>
      <c r="FE63" s="5"/>
      <c r="FF63" s="5"/>
      <c r="FG63" s="5"/>
      <c r="FH63" s="5"/>
      <c r="FI63" s="5"/>
      <c r="FJ63" s="5"/>
      <c r="FK63" s="5"/>
      <c r="FL63" s="5"/>
      <c r="FM63" s="5"/>
      <c r="FN63" s="5"/>
      <c r="FO63" s="5"/>
      <c r="FP63" s="5"/>
      <c r="FQ63" s="5"/>
      <c r="FR63" s="5"/>
      <c r="FS63" s="5"/>
      <c r="FT63" s="5"/>
      <c r="FU63" s="5"/>
      <c r="FV63" s="5"/>
      <c r="FW63" s="5"/>
      <c r="FX63" s="5"/>
      <c r="FY63" s="5"/>
      <c r="FZ63" s="5"/>
      <c r="GA63" s="5"/>
      <c r="GB63" s="5"/>
      <c r="GC63" s="5"/>
      <c r="GD63" s="5"/>
      <c r="GE63" s="5"/>
      <c r="GF63" s="5"/>
      <c r="GG63" s="5"/>
      <c r="GH63" s="5"/>
      <c r="GI63" s="5"/>
      <c r="GJ63" s="5"/>
      <c r="GK63" s="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row>
    <row r="64" spans="1:227" s="4" customFormat="1" ht="51" customHeight="1">
      <c r="A64" s="348"/>
      <c r="B64" s="333"/>
      <c r="C64" s="41"/>
      <c r="D64" s="54"/>
      <c r="E64" s="34"/>
      <c r="F64" s="35"/>
      <c r="G64" s="304"/>
      <c r="H64" s="303"/>
      <c r="I64" s="36"/>
      <c r="J64" s="37"/>
      <c r="K64" s="38"/>
      <c r="L64" s="37"/>
      <c r="M64" s="295"/>
      <c r="N64" s="296"/>
      <c r="O64" s="296"/>
      <c r="P64" s="276" t="str">
        <f>IF(O64="","",IF(O64="choose check-out","",O64-N64))</f>
        <v/>
      </c>
      <c r="Q64" s="296"/>
      <c r="R64" s="40"/>
      <c r="S64" s="38"/>
      <c r="T64" s="296"/>
      <c r="U64" s="40"/>
      <c r="V64" s="38"/>
      <c r="W64" s="253" t="b">
        <v>0</v>
      </c>
      <c r="X64" s="253" t="b">
        <v>0</v>
      </c>
      <c r="Y64" s="253" t="b">
        <v>0</v>
      </c>
      <c r="Z64" s="41"/>
      <c r="AA64" s="105">
        <f>IF(M64="Q - Player Entry-Fee only",_xlfn.XLOOKUP(M64,Z:Z,L:L),IF(M64="S - Meal package",_xlfn.XLOOKUP(M64,Z:Z,L:L),IF(M64="R - Entry Fee &amp; Meal Package",_xlfn.XLOOKUP(M64,Z:Z,L:L),IF(O64="",0,IF(O64="choose check-out",0,_xlfn.XLOOKUP(DE64,A:A,L:L)))-(IF(Y64=TRUE,90,0)))))</f>
        <v>0</v>
      </c>
      <c r="AB64" s="5">
        <f t="shared" si="12"/>
        <v>0</v>
      </c>
      <c r="AC64" s="5"/>
      <c r="AD64" s="5"/>
      <c r="AE64" s="5">
        <f>IF(AB64="single room",O63*$L$170,0)</f>
        <v>0</v>
      </c>
      <c r="AF64" s="5">
        <f>IF(AB64="double room",O63*$L$169,0)</f>
        <v>0</v>
      </c>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t="str">
        <f t="shared" si="3"/>
        <v>NO</v>
      </c>
      <c r="BK64" s="5">
        <f>IF($I64="",0,IF($I64=BK$14,1,0))</f>
        <v>0</v>
      </c>
      <c r="BL64" s="5">
        <f t="shared" si="14"/>
        <v>0</v>
      </c>
      <c r="BM64" s="5">
        <f t="shared" si="14"/>
        <v>0</v>
      </c>
      <c r="BN64" s="5">
        <f t="shared" si="14"/>
        <v>0</v>
      </c>
      <c r="BO64" s="5">
        <f t="shared" si="14"/>
        <v>0</v>
      </c>
      <c r="BP64" s="5">
        <f t="shared" si="14"/>
        <v>0</v>
      </c>
      <c r="BQ64" s="5">
        <f t="shared" si="14"/>
        <v>0</v>
      </c>
      <c r="BR64" s="5">
        <f t="shared" si="14"/>
        <v>0</v>
      </c>
      <c r="BS64" s="5">
        <f t="shared" si="4"/>
        <v>0</v>
      </c>
      <c r="CQ64" s="5"/>
      <c r="CR64" s="5" t="b">
        <f t="shared" si="5"/>
        <v>0</v>
      </c>
      <c r="CS64" s="5" t="b">
        <f t="shared" si="6"/>
        <v>0</v>
      </c>
      <c r="CT64" s="5"/>
      <c r="CU64" s="5"/>
      <c r="CV64" s="5"/>
      <c r="CW64" s="5"/>
      <c r="CX64" s="5"/>
      <c r="CY64" s="5"/>
      <c r="CZ64" s="5"/>
      <c r="DA64" s="5"/>
      <c r="DB64" s="5"/>
      <c r="DC64" s="5"/>
      <c r="DD64" s="6" t="str">
        <f t="shared" si="7"/>
        <v/>
      </c>
      <c r="DE64" s="5" t="str">
        <f t="shared" si="13"/>
        <v>,</v>
      </c>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row>
    <row r="65" spans="1:227" s="5" customFormat="1" ht="5.25" customHeight="1">
      <c r="A65" s="20"/>
      <c r="B65" s="58"/>
      <c r="C65" s="100"/>
      <c r="D65" s="23"/>
      <c r="E65" s="23"/>
      <c r="F65" s="24"/>
      <c r="G65" s="35"/>
      <c r="H65" s="55"/>
      <c r="I65" s="36"/>
      <c r="J65" s="26"/>
      <c r="K65" s="38"/>
      <c r="L65" s="37"/>
      <c r="M65" s="39"/>
      <c r="N65" s="271"/>
      <c r="O65" s="271"/>
      <c r="P65" s="276"/>
      <c r="Q65" s="271"/>
      <c r="R65" s="27"/>
      <c r="S65" s="25"/>
      <c r="T65" s="271"/>
      <c r="U65" s="27"/>
      <c r="V65" s="25"/>
      <c r="W65" s="25"/>
      <c r="X65" s="25"/>
      <c r="Y65" s="25"/>
      <c r="Z65" s="51"/>
      <c r="AA65" s="44"/>
      <c r="AB65" s="5">
        <f t="shared" si="12"/>
        <v>0</v>
      </c>
      <c r="AC65" s="6"/>
      <c r="CR65" s="5" t="b">
        <f t="shared" si="5"/>
        <v>0</v>
      </c>
      <c r="CS65" s="5" t="b">
        <f t="shared" si="6"/>
        <v>0</v>
      </c>
      <c r="DD65" s="6" t="str">
        <f t="shared" si="7"/>
        <v/>
      </c>
      <c r="DE65" s="5" t="str">
        <f t="shared" si="13"/>
        <v>,</v>
      </c>
    </row>
    <row r="66" spans="1:227" s="4" customFormat="1" ht="51" customHeight="1">
      <c r="A66" s="348">
        <f>IF(M66="entry fee only","",IF(M66="coach entry only","",18))</f>
        <v>18</v>
      </c>
      <c r="B66" s="333" t="str">
        <f>IF(M66="","",IF(M66="Q - Player Entry-Fee only","Entry Fee",IF(M66="R - Entry Fee &amp; Meal Package","Entry/Meal",IF(M66="S - Meal Package","Meal only",IF(M66="choose a package","",_xlfn.XLOOKUP(DE66,A:A,O:O))))))</f>
        <v/>
      </c>
      <c r="C66" s="100"/>
      <c r="D66" s="54"/>
      <c r="E66" s="34"/>
      <c r="F66" s="35"/>
      <c r="G66" s="304"/>
      <c r="H66" s="303"/>
      <c r="I66" s="36"/>
      <c r="J66" s="37"/>
      <c r="K66" s="38"/>
      <c r="L66" s="37"/>
      <c r="M66" s="295"/>
      <c r="N66" s="296"/>
      <c r="O66" s="296"/>
      <c r="P66" s="276" t="str">
        <f>IF(O66="","",IF(O66="choose check-out","",O66-N66))</f>
        <v/>
      </c>
      <c r="Q66" s="296"/>
      <c r="R66" s="40"/>
      <c r="S66" s="38"/>
      <c r="T66" s="296"/>
      <c r="U66" s="40"/>
      <c r="V66" s="38"/>
      <c r="W66" s="253" t="b">
        <v>0</v>
      </c>
      <c r="X66" s="253" t="b">
        <v>0</v>
      </c>
      <c r="Y66" s="253" t="b">
        <v>0</v>
      </c>
      <c r="Z66" s="41"/>
      <c r="AA66" s="105">
        <f>IF(M66="Q - Player Entry-Fee only",_xlfn.XLOOKUP(M66,Z:Z,L:L),IF(M66="S - Meal package",_xlfn.XLOOKUP(M66,Z:Z,L:L),IF(M66="R - Entry Fee &amp; Meal Package",_xlfn.XLOOKUP(M66,Z:Z,L:L),IF(O66="",0,IF(O66="choose check-out",0,_xlfn.XLOOKUP(DE66,A:A,L:L)))-(IF(Y66=TRUE,90,0)))))</f>
        <v>0</v>
      </c>
      <c r="AB66" s="5">
        <f t="shared" si="12"/>
        <v>0</v>
      </c>
      <c r="AC66" s="5"/>
      <c r="AD66" s="5"/>
      <c r="AE66" s="5">
        <f>IF(AB66="single room",O66*$L$170,0)</f>
        <v>0</v>
      </c>
      <c r="AF66" s="5">
        <f>IF(AB66="double room",O66*$L$169,0)</f>
        <v>0</v>
      </c>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t="str">
        <f t="shared" si="3"/>
        <v>NO</v>
      </c>
      <c r="BK66" s="5">
        <f>IF($I66="",0,IF($I66=BK$14,1,0))</f>
        <v>0</v>
      </c>
      <c r="BL66" s="5">
        <f t="shared" si="14"/>
        <v>0</v>
      </c>
      <c r="BM66" s="5">
        <f t="shared" si="14"/>
        <v>0</v>
      </c>
      <c r="BN66" s="5">
        <f t="shared" si="14"/>
        <v>0</v>
      </c>
      <c r="BO66" s="5">
        <f t="shared" si="14"/>
        <v>0</v>
      </c>
      <c r="BP66" s="5">
        <f t="shared" si="14"/>
        <v>0</v>
      </c>
      <c r="BQ66" s="5">
        <f t="shared" si="14"/>
        <v>0</v>
      </c>
      <c r="BR66" s="5">
        <f t="shared" si="14"/>
        <v>0</v>
      </c>
      <c r="BS66" s="5">
        <f t="shared" si="4"/>
        <v>0</v>
      </c>
      <c r="CQ66" s="5"/>
      <c r="CR66" s="5" t="b">
        <f t="shared" si="5"/>
        <v>0</v>
      </c>
      <c r="CS66" s="5" t="b">
        <f t="shared" si="6"/>
        <v>0</v>
      </c>
      <c r="CT66" s="5"/>
      <c r="CU66" s="5"/>
      <c r="CV66" s="5"/>
      <c r="CW66" s="5"/>
      <c r="CX66" s="5"/>
      <c r="CY66" s="5"/>
      <c r="CZ66" s="5"/>
      <c r="DA66" s="5"/>
      <c r="DB66" s="5"/>
      <c r="DC66" s="5"/>
      <c r="DD66" s="6" t="str">
        <f t="shared" si="7"/>
        <v/>
      </c>
      <c r="DE66" s="5" t="str">
        <f t="shared" si="13"/>
        <v>,</v>
      </c>
      <c r="DF66" s="5"/>
      <c r="DG66" s="5"/>
      <c r="DH66" s="5"/>
      <c r="DI66" s="5"/>
      <c r="DJ66" s="5"/>
      <c r="DK66" s="5"/>
      <c r="DL66" s="5"/>
      <c r="DM66" s="5"/>
      <c r="DN66" s="5"/>
      <c r="DO66" s="5"/>
      <c r="DP66" s="5"/>
      <c r="DQ66" s="5"/>
      <c r="DR66" s="5"/>
      <c r="DS66" s="5"/>
      <c r="DT66" s="5"/>
      <c r="DU66" s="5"/>
      <c r="DV66" s="5"/>
      <c r="DW66" s="5"/>
      <c r="DX66" s="5"/>
      <c r="DY66" s="5"/>
      <c r="DZ66" s="5"/>
      <c r="EA66" s="5"/>
      <c r="EB66" s="5"/>
      <c r="EC66" s="5"/>
      <c r="ED66" s="5"/>
      <c r="EE66" s="5"/>
      <c r="EF66" s="5"/>
      <c r="EG66" s="5"/>
      <c r="EH66" s="5"/>
      <c r="EI66" s="5"/>
      <c r="EJ66" s="5"/>
      <c r="EK66" s="5"/>
      <c r="EL66" s="5"/>
      <c r="EM66" s="5"/>
      <c r="EN66" s="5"/>
      <c r="EO66" s="5"/>
      <c r="EP66" s="5"/>
      <c r="EQ66" s="5"/>
      <c r="ER66" s="5"/>
      <c r="ES66" s="5"/>
      <c r="ET66" s="5"/>
      <c r="EU66" s="5"/>
      <c r="EV66" s="5"/>
      <c r="EW66" s="5"/>
      <c r="EX66" s="5"/>
      <c r="EY66" s="5"/>
      <c r="EZ66" s="5"/>
      <c r="FA66" s="5"/>
      <c r="FB66" s="5"/>
      <c r="FC66" s="5"/>
      <c r="FD66" s="5"/>
      <c r="FE66" s="5"/>
      <c r="FF66" s="5"/>
      <c r="FG66" s="5"/>
      <c r="FH66" s="5"/>
      <c r="FI66" s="5"/>
      <c r="FJ66" s="5"/>
      <c r="FK66" s="5"/>
      <c r="FL66" s="5"/>
      <c r="FM66" s="5"/>
      <c r="FN66" s="5"/>
      <c r="FO66" s="5"/>
      <c r="FP66" s="5"/>
      <c r="FQ66" s="5"/>
      <c r="FR66" s="5"/>
      <c r="FS66" s="5"/>
      <c r="FT66" s="5"/>
      <c r="FU66" s="5"/>
      <c r="FV66" s="5"/>
      <c r="FW66" s="5"/>
      <c r="FX66" s="5"/>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row>
    <row r="67" spans="1:227" s="4" customFormat="1" ht="51" customHeight="1">
      <c r="A67" s="348"/>
      <c r="B67" s="333"/>
      <c r="C67" s="41"/>
      <c r="D67" s="54"/>
      <c r="E67" s="34"/>
      <c r="F67" s="35"/>
      <c r="G67" s="304"/>
      <c r="H67" s="303"/>
      <c r="I67" s="36"/>
      <c r="J67" s="37"/>
      <c r="K67" s="38"/>
      <c r="L67" s="37"/>
      <c r="M67" s="295"/>
      <c r="N67" s="296"/>
      <c r="O67" s="296"/>
      <c r="P67" s="276" t="str">
        <f>IF(O67="","",IF(O67="choose check-out","",O67-N67))</f>
        <v/>
      </c>
      <c r="Q67" s="296"/>
      <c r="R67" s="40"/>
      <c r="S67" s="38"/>
      <c r="T67" s="296"/>
      <c r="U67" s="40"/>
      <c r="V67" s="38"/>
      <c r="W67" s="253" t="b">
        <v>0</v>
      </c>
      <c r="X67" s="253" t="b">
        <v>0</v>
      </c>
      <c r="Y67" s="253" t="b">
        <v>0</v>
      </c>
      <c r="Z67" s="41"/>
      <c r="AA67" s="105">
        <f>IF(M67="Q - Player Entry-Fee only",_xlfn.XLOOKUP(M67,Z:Z,L:L),IF(M67="S - Meal package",_xlfn.XLOOKUP(M67,Z:Z,L:L),IF(M67="R - Entry Fee &amp; Meal Package",_xlfn.XLOOKUP(M67,Z:Z,L:L),IF(O67="",0,IF(O67="choose check-out",0,_xlfn.XLOOKUP(DE67,A:A,L:L)))-(IF(Y67=TRUE,90,0)))))</f>
        <v>0</v>
      </c>
      <c r="AB67" s="5">
        <f t="shared" si="12"/>
        <v>0</v>
      </c>
      <c r="AC67" s="5"/>
      <c r="AD67" s="5"/>
      <c r="AE67" s="5">
        <f>IF(AB67="single room",O66*$L$170,0)</f>
        <v>0</v>
      </c>
      <c r="AF67" s="5">
        <f>IF(AB67="double room",O66*$L$169,0)</f>
        <v>0</v>
      </c>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t="str">
        <f t="shared" si="3"/>
        <v>NO</v>
      </c>
      <c r="BK67" s="5">
        <f>IF($I67="",0,IF($I67=BK$14,1,0))</f>
        <v>0</v>
      </c>
      <c r="BL67" s="5">
        <f t="shared" si="14"/>
        <v>0</v>
      </c>
      <c r="BM67" s="5">
        <f t="shared" si="14"/>
        <v>0</v>
      </c>
      <c r="BN67" s="5">
        <f t="shared" si="14"/>
        <v>0</v>
      </c>
      <c r="BO67" s="5">
        <f t="shared" si="14"/>
        <v>0</v>
      </c>
      <c r="BP67" s="5">
        <f t="shared" si="14"/>
        <v>0</v>
      </c>
      <c r="BQ67" s="5">
        <f t="shared" si="14"/>
        <v>0</v>
      </c>
      <c r="BR67" s="5">
        <f t="shared" si="14"/>
        <v>0</v>
      </c>
      <c r="BS67" s="5">
        <f t="shared" si="4"/>
        <v>0</v>
      </c>
      <c r="CQ67" s="5"/>
      <c r="CR67" s="5" t="b">
        <f t="shared" si="5"/>
        <v>0</v>
      </c>
      <c r="CS67" s="5" t="b">
        <f t="shared" si="6"/>
        <v>0</v>
      </c>
      <c r="CT67" s="5"/>
      <c r="CU67" s="5"/>
      <c r="CV67" s="5"/>
      <c r="CW67" s="5"/>
      <c r="CX67" s="5"/>
      <c r="CY67" s="5"/>
      <c r="CZ67" s="5"/>
      <c r="DA67" s="5"/>
      <c r="DB67" s="5"/>
      <c r="DC67" s="5"/>
      <c r="DD67" s="6" t="str">
        <f t="shared" si="7"/>
        <v/>
      </c>
      <c r="DE67" s="5" t="str">
        <f t="shared" si="13"/>
        <v>,</v>
      </c>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row>
    <row r="68" spans="1:227" s="5" customFormat="1" ht="5.25" customHeight="1">
      <c r="A68" s="20"/>
      <c r="B68" s="58"/>
      <c r="C68" s="100"/>
      <c r="D68" s="23"/>
      <c r="E68" s="23"/>
      <c r="F68" s="24"/>
      <c r="G68" s="35"/>
      <c r="H68" s="55"/>
      <c r="I68" s="36"/>
      <c r="J68" s="26"/>
      <c r="K68" s="38"/>
      <c r="L68" s="37"/>
      <c r="M68" s="39"/>
      <c r="N68" s="271"/>
      <c r="O68" s="271"/>
      <c r="P68" s="276"/>
      <c r="Q68" s="271"/>
      <c r="R68" s="27"/>
      <c r="S68" s="25"/>
      <c r="T68" s="271"/>
      <c r="U68" s="27"/>
      <c r="V68" s="25"/>
      <c r="W68" s="25"/>
      <c r="X68" s="25"/>
      <c r="Y68" s="25"/>
      <c r="Z68" s="51"/>
      <c r="AA68" s="44"/>
      <c r="AB68" s="5">
        <f t="shared" si="12"/>
        <v>0</v>
      </c>
      <c r="AC68" s="6"/>
      <c r="CR68" s="5" t="b">
        <f t="shared" si="5"/>
        <v>0</v>
      </c>
      <c r="CS68" s="5" t="b">
        <f t="shared" si="6"/>
        <v>0</v>
      </c>
      <c r="DD68" s="6" t="str">
        <f t="shared" si="7"/>
        <v/>
      </c>
      <c r="DE68" s="5" t="str">
        <f t="shared" si="13"/>
        <v>,</v>
      </c>
    </row>
    <row r="69" spans="1:227" s="4" customFormat="1" ht="51" customHeight="1">
      <c r="A69" s="348">
        <f>IF(M69="entry fee only","",IF(M69="coach entry only","",19))</f>
        <v>19</v>
      </c>
      <c r="B69" s="333" t="str">
        <f>IF(M69="","",IF(M69="Q - Player Entry-Fee only","Entry Fee",IF(M69="R - Entry Fee &amp; Meal Package","Entry/Meal",IF(M69="S - Meal Package","Meal only",IF(M69="choose a package","",_xlfn.XLOOKUP(DE69,A:A,O:O))))))</f>
        <v/>
      </c>
      <c r="C69" s="100"/>
      <c r="D69" s="54"/>
      <c r="E69" s="34"/>
      <c r="F69" s="35"/>
      <c r="G69" s="304"/>
      <c r="H69" s="303"/>
      <c r="I69" s="36"/>
      <c r="J69" s="37"/>
      <c r="K69" s="38"/>
      <c r="L69" s="37"/>
      <c r="M69" s="295"/>
      <c r="N69" s="296"/>
      <c r="O69" s="296"/>
      <c r="P69" s="276" t="str">
        <f>IF(O69="","",IF(O69="choose check-out","",O69-N69))</f>
        <v/>
      </c>
      <c r="Q69" s="296"/>
      <c r="R69" s="40"/>
      <c r="S69" s="38"/>
      <c r="T69" s="296"/>
      <c r="U69" s="40"/>
      <c r="V69" s="38"/>
      <c r="W69" s="253" t="b">
        <v>0</v>
      </c>
      <c r="X69" s="253" t="b">
        <v>0</v>
      </c>
      <c r="Y69" s="253" t="b">
        <v>0</v>
      </c>
      <c r="Z69" s="41"/>
      <c r="AA69" s="105">
        <f>IF(M69="Q - Player Entry-Fee only",_xlfn.XLOOKUP(M69,Z:Z,L:L),IF(M69="S - Meal package",_xlfn.XLOOKUP(M69,Z:Z,L:L),IF(M69="R - Entry Fee &amp; Meal Package",_xlfn.XLOOKUP(M69,Z:Z,L:L),IF(O69="",0,IF(O69="choose check-out",0,_xlfn.XLOOKUP(DE69,A:A,L:L)))-(IF(Y69=TRUE,90,0)))))</f>
        <v>0</v>
      </c>
      <c r="AB69" s="5">
        <f t="shared" si="12"/>
        <v>0</v>
      </c>
      <c r="AC69" s="5"/>
      <c r="AD69" s="5"/>
      <c r="AE69" s="5">
        <f>IF(AB69="single room",O69*$L$170,0)</f>
        <v>0</v>
      </c>
      <c r="AF69" s="5">
        <f>IF(AB69="double room",O69*$L$169,0)</f>
        <v>0</v>
      </c>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t="str">
        <f t="shared" si="3"/>
        <v>NO</v>
      </c>
      <c r="BK69" s="5">
        <f>IF($I69="",0,IF($I69=BK$14,1,0))</f>
        <v>0</v>
      </c>
      <c r="BL69" s="5">
        <f t="shared" si="14"/>
        <v>0</v>
      </c>
      <c r="BM69" s="5">
        <f t="shared" si="14"/>
        <v>0</v>
      </c>
      <c r="BN69" s="5">
        <f t="shared" si="14"/>
        <v>0</v>
      </c>
      <c r="BO69" s="5">
        <f t="shared" si="14"/>
        <v>0</v>
      </c>
      <c r="BP69" s="5">
        <f t="shared" si="14"/>
        <v>0</v>
      </c>
      <c r="BQ69" s="5">
        <f t="shared" si="14"/>
        <v>0</v>
      </c>
      <c r="BR69" s="5">
        <f t="shared" si="14"/>
        <v>0</v>
      </c>
      <c r="BS69" s="5">
        <f t="shared" si="4"/>
        <v>0</v>
      </c>
      <c r="CQ69" s="5"/>
      <c r="CR69" s="5" t="b">
        <f t="shared" si="5"/>
        <v>0</v>
      </c>
      <c r="CS69" s="5" t="b">
        <f t="shared" si="6"/>
        <v>0</v>
      </c>
      <c r="CT69" s="5"/>
      <c r="CU69" s="5"/>
      <c r="CV69" s="5"/>
      <c r="CW69" s="5"/>
      <c r="CX69" s="5"/>
      <c r="CY69" s="5"/>
      <c r="CZ69" s="5"/>
      <c r="DA69" s="5"/>
      <c r="DB69" s="5"/>
      <c r="DC69" s="5"/>
      <c r="DD69" s="6" t="str">
        <f t="shared" si="7"/>
        <v/>
      </c>
      <c r="DE69" s="5" t="str">
        <f t="shared" si="13"/>
        <v>,</v>
      </c>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row>
    <row r="70" spans="1:227" s="4" customFormat="1" ht="51" customHeight="1">
      <c r="A70" s="348"/>
      <c r="B70" s="333"/>
      <c r="C70" s="41"/>
      <c r="D70" s="54"/>
      <c r="E70" s="34"/>
      <c r="F70" s="35"/>
      <c r="G70" s="304"/>
      <c r="H70" s="303"/>
      <c r="I70" s="36"/>
      <c r="J70" s="37"/>
      <c r="K70" s="38"/>
      <c r="L70" s="37"/>
      <c r="M70" s="295"/>
      <c r="N70" s="296"/>
      <c r="O70" s="296"/>
      <c r="P70" s="276" t="str">
        <f>IF(O70="","",IF(O70="choose check-out","",O70-N70))</f>
        <v/>
      </c>
      <c r="Q70" s="296"/>
      <c r="R70" s="40"/>
      <c r="S70" s="38"/>
      <c r="T70" s="296"/>
      <c r="U70" s="40"/>
      <c r="V70" s="38"/>
      <c r="W70" s="253" t="b">
        <v>0</v>
      </c>
      <c r="X70" s="253" t="b">
        <v>0</v>
      </c>
      <c r="Y70" s="253" t="b">
        <v>0</v>
      </c>
      <c r="Z70" s="41"/>
      <c r="AA70" s="105">
        <f>IF(M70="Q - Player Entry-Fee only",_xlfn.XLOOKUP(M70,Z:Z,L:L),IF(M70="S - Meal package",_xlfn.XLOOKUP(M70,Z:Z,L:L),IF(M70="R - Entry Fee &amp; Meal Package",_xlfn.XLOOKUP(M70,Z:Z,L:L),IF(O70="",0,IF(O70="choose check-out",0,_xlfn.XLOOKUP(DE70,A:A,L:L)))-(IF(Y70=TRUE,90,0)))))</f>
        <v>0</v>
      </c>
      <c r="AB70" s="5">
        <f t="shared" si="12"/>
        <v>0</v>
      </c>
      <c r="AC70" s="5"/>
      <c r="AD70" s="5"/>
      <c r="AE70" s="5">
        <f>IF(AB70="single room",O69*$L$170,0)</f>
        <v>0</v>
      </c>
      <c r="AF70" s="5">
        <f>IF(AB70="double room",O69*$L$169,0)</f>
        <v>0</v>
      </c>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t="str">
        <f t="shared" si="3"/>
        <v>NO</v>
      </c>
      <c r="BK70" s="5">
        <f>IF($I70="",0,IF($I70=BK$14,1,0))</f>
        <v>0</v>
      </c>
      <c r="BL70" s="5">
        <f t="shared" si="14"/>
        <v>0</v>
      </c>
      <c r="BM70" s="5">
        <f t="shared" si="14"/>
        <v>0</v>
      </c>
      <c r="BN70" s="5">
        <f t="shared" si="14"/>
        <v>0</v>
      </c>
      <c r="BO70" s="5">
        <f t="shared" si="14"/>
        <v>0</v>
      </c>
      <c r="BP70" s="5">
        <f t="shared" si="14"/>
        <v>0</v>
      </c>
      <c r="BQ70" s="5">
        <f t="shared" si="14"/>
        <v>0</v>
      </c>
      <c r="BR70" s="5">
        <f t="shared" si="14"/>
        <v>0</v>
      </c>
      <c r="BS70" s="5">
        <f t="shared" si="4"/>
        <v>0</v>
      </c>
      <c r="CQ70" s="5"/>
      <c r="CR70" s="5" t="b">
        <f t="shared" si="5"/>
        <v>0</v>
      </c>
      <c r="CS70" s="5" t="b">
        <f t="shared" si="6"/>
        <v>0</v>
      </c>
      <c r="CT70" s="5"/>
      <c r="CU70" s="5"/>
      <c r="CV70" s="5"/>
      <c r="CW70" s="5"/>
      <c r="CX70" s="5"/>
      <c r="CY70" s="5"/>
      <c r="CZ70" s="5"/>
      <c r="DA70" s="5"/>
      <c r="DB70" s="5"/>
      <c r="DC70" s="5"/>
      <c r="DD70" s="6" t="str">
        <f t="shared" si="7"/>
        <v/>
      </c>
      <c r="DE70" s="5" t="str">
        <f t="shared" si="13"/>
        <v>,</v>
      </c>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row>
    <row r="71" spans="1:227" s="5" customFormat="1" ht="5.25" customHeight="1">
      <c r="A71" s="20"/>
      <c r="B71" s="58"/>
      <c r="C71" s="100"/>
      <c r="D71" s="23"/>
      <c r="E71" s="23"/>
      <c r="F71" s="24"/>
      <c r="G71" s="24"/>
      <c r="H71" s="25"/>
      <c r="I71" s="36"/>
      <c r="J71" s="42"/>
      <c r="K71" s="38"/>
      <c r="L71" s="37"/>
      <c r="M71" s="39"/>
      <c r="N71" s="271"/>
      <c r="O71" s="271"/>
      <c r="P71" s="276"/>
      <c r="Q71" s="271"/>
      <c r="R71" s="27"/>
      <c r="S71" s="25"/>
      <c r="T71" s="271"/>
      <c r="U71" s="27"/>
      <c r="V71" s="25"/>
      <c r="W71" s="25"/>
      <c r="X71" s="25"/>
      <c r="Y71" s="25"/>
      <c r="Z71" s="51"/>
      <c r="AA71" s="44"/>
      <c r="AB71" s="5">
        <f t="shared" si="12"/>
        <v>0</v>
      </c>
      <c r="AC71" s="6"/>
      <c r="CR71" s="5" t="b">
        <f t="shared" si="5"/>
        <v>0</v>
      </c>
      <c r="CS71" s="5" t="b">
        <f t="shared" si="6"/>
        <v>0</v>
      </c>
      <c r="DD71" s="6" t="str">
        <f t="shared" si="7"/>
        <v/>
      </c>
      <c r="DE71" s="5" t="str">
        <f t="shared" si="13"/>
        <v>,</v>
      </c>
    </row>
    <row r="72" spans="1:227" s="4" customFormat="1" ht="51" customHeight="1">
      <c r="A72" s="348">
        <f>IF(M72="entry fee only","",IF(M72="coach entry only","",20))</f>
        <v>20</v>
      </c>
      <c r="B72" s="333" t="str">
        <f>IF(M72="","",IF(M72="Q - Player Entry-Fee only","Entry Fee",IF(M72="R - Entry Fee &amp; Meal Package","Entry/Meal",IF(M72="S - Meal Package","Meal only",IF(M72="choose a package","",_xlfn.XLOOKUP(DE72,A:A,O:O))))))</f>
        <v/>
      </c>
      <c r="C72" s="100"/>
      <c r="D72" s="54"/>
      <c r="E72" s="34"/>
      <c r="F72" s="35"/>
      <c r="G72" s="304"/>
      <c r="H72" s="303"/>
      <c r="I72" s="36"/>
      <c r="J72" s="37"/>
      <c r="K72" s="38"/>
      <c r="L72" s="37"/>
      <c r="M72" s="295"/>
      <c r="N72" s="296"/>
      <c r="O72" s="296"/>
      <c r="P72" s="276" t="str">
        <f>IF(O72="","",IF(O72="choose check-out","",O72-N72))</f>
        <v/>
      </c>
      <c r="Q72" s="296"/>
      <c r="R72" s="40"/>
      <c r="S72" s="38"/>
      <c r="T72" s="296"/>
      <c r="U72" s="40"/>
      <c r="V72" s="38"/>
      <c r="W72" s="253" t="b">
        <v>0</v>
      </c>
      <c r="X72" s="253" t="b">
        <v>0</v>
      </c>
      <c r="Y72" s="253" t="b">
        <v>0</v>
      </c>
      <c r="Z72" s="41"/>
      <c r="AA72" s="105">
        <f>IF(M72="Q - Player Entry-Fee only",_xlfn.XLOOKUP(M72,Z:Z,L:L),IF(M72="S - Meal package",_xlfn.XLOOKUP(M72,Z:Z,L:L),IF(M72="R - Entry Fee &amp; Meal Package",_xlfn.XLOOKUP(M72,Z:Z,L:L),IF(O72="",0,IF(O72="choose check-out",0,_xlfn.XLOOKUP(DE72,A:A,L:L)))-(IF(Y72=TRUE,90,0)))))</f>
        <v>0</v>
      </c>
      <c r="AB72" s="5">
        <f t="shared" si="12"/>
        <v>0</v>
      </c>
      <c r="AC72" s="5"/>
      <c r="AD72" s="5"/>
      <c r="AE72" s="5">
        <f>IF(AB72="single room",O72*$L$170,0)</f>
        <v>0</v>
      </c>
      <c r="AF72" s="5">
        <f>IF(AB72="double room",O72*$L$169,0)</f>
        <v>0</v>
      </c>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t="str">
        <f t="shared" si="3"/>
        <v>NO</v>
      </c>
      <c r="BK72" s="5">
        <f>IF($I72="",0,IF($I72=BK$14,1,0))</f>
        <v>0</v>
      </c>
      <c r="BL72" s="5">
        <f t="shared" si="14"/>
        <v>0</v>
      </c>
      <c r="BM72" s="5">
        <f t="shared" si="14"/>
        <v>0</v>
      </c>
      <c r="BN72" s="5">
        <f t="shared" si="14"/>
        <v>0</v>
      </c>
      <c r="BO72" s="5">
        <f t="shared" si="14"/>
        <v>0</v>
      </c>
      <c r="BP72" s="5">
        <f t="shared" si="14"/>
        <v>0</v>
      </c>
      <c r="BQ72" s="5">
        <f t="shared" si="14"/>
        <v>0</v>
      </c>
      <c r="BR72" s="5">
        <f t="shared" si="14"/>
        <v>0</v>
      </c>
      <c r="BS72" s="5">
        <f t="shared" si="4"/>
        <v>0</v>
      </c>
      <c r="CQ72" s="5"/>
      <c r="CR72" s="5" t="b">
        <f t="shared" si="5"/>
        <v>0</v>
      </c>
      <c r="CS72" s="5" t="b">
        <f t="shared" si="6"/>
        <v>0</v>
      </c>
      <c r="CT72" s="5"/>
      <c r="CU72" s="5"/>
      <c r="CV72" s="5"/>
      <c r="CW72" s="5"/>
      <c r="CX72" s="5"/>
      <c r="CY72" s="5"/>
      <c r="CZ72" s="5"/>
      <c r="DA72" s="5"/>
      <c r="DB72" s="5"/>
      <c r="DC72" s="5"/>
      <c r="DD72" s="6" t="str">
        <f t="shared" si="7"/>
        <v/>
      </c>
      <c r="DE72" s="5" t="str">
        <f t="shared" si="13"/>
        <v>,</v>
      </c>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row>
    <row r="73" spans="1:227" s="4" customFormat="1" ht="51" customHeight="1">
      <c r="A73" s="348"/>
      <c r="B73" s="333"/>
      <c r="C73" s="41"/>
      <c r="D73" s="54"/>
      <c r="E73" s="34"/>
      <c r="F73" s="35"/>
      <c r="G73" s="304"/>
      <c r="H73" s="303"/>
      <c r="I73" s="36"/>
      <c r="J73" s="37"/>
      <c r="K73" s="38"/>
      <c r="L73" s="37"/>
      <c r="M73" s="295"/>
      <c r="N73" s="296"/>
      <c r="O73" s="296"/>
      <c r="P73" s="276" t="str">
        <f>IF(O73="","",IF(O73="choose check-out","",O73-N73))</f>
        <v/>
      </c>
      <c r="Q73" s="296"/>
      <c r="R73" s="40"/>
      <c r="S73" s="38"/>
      <c r="T73" s="296"/>
      <c r="U73" s="40"/>
      <c r="V73" s="38"/>
      <c r="W73" s="253" t="b">
        <v>0</v>
      </c>
      <c r="X73" s="253" t="b">
        <v>0</v>
      </c>
      <c r="Y73" s="253" t="b">
        <v>0</v>
      </c>
      <c r="Z73" s="41"/>
      <c r="AA73" s="105">
        <f>IF(M73="Q - Player Entry-Fee only",_xlfn.XLOOKUP(M73,Z:Z,L:L),IF(M73="S - Meal package",_xlfn.XLOOKUP(M73,Z:Z,L:L),IF(M73="R - Entry Fee &amp; Meal Package",_xlfn.XLOOKUP(M73,Z:Z,L:L),IF(O73="",0,IF(O73="choose check-out",0,_xlfn.XLOOKUP(DE73,A:A,L:L)))-(IF(Y73=TRUE,90,0)))))</f>
        <v>0</v>
      </c>
      <c r="AB73" s="5">
        <f t="shared" si="12"/>
        <v>0</v>
      </c>
      <c r="AC73" s="5"/>
      <c r="AD73" s="5"/>
      <c r="AE73" s="5">
        <f>IF(AB73="single room",O72*$L$170,0)</f>
        <v>0</v>
      </c>
      <c r="AF73" s="5">
        <f>IF(AB73="double room",O72*$L$169,0)</f>
        <v>0</v>
      </c>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t="str">
        <f t="shared" si="3"/>
        <v>NO</v>
      </c>
      <c r="BK73" s="5">
        <f>IF($I73="",0,IF($I73=BK$14,1,0))</f>
        <v>0</v>
      </c>
      <c r="BL73" s="5">
        <f t="shared" si="14"/>
        <v>0</v>
      </c>
      <c r="BM73" s="5">
        <f t="shared" si="14"/>
        <v>0</v>
      </c>
      <c r="BN73" s="5">
        <f t="shared" si="14"/>
        <v>0</v>
      </c>
      <c r="BO73" s="5">
        <f t="shared" si="14"/>
        <v>0</v>
      </c>
      <c r="BP73" s="5">
        <f t="shared" si="14"/>
        <v>0</v>
      </c>
      <c r="BQ73" s="5">
        <f t="shared" si="14"/>
        <v>0</v>
      </c>
      <c r="BR73" s="5">
        <f t="shared" si="14"/>
        <v>0</v>
      </c>
      <c r="BS73" s="5">
        <f t="shared" si="4"/>
        <v>0</v>
      </c>
      <c r="CQ73" s="5"/>
      <c r="CR73" s="5" t="b">
        <f t="shared" si="5"/>
        <v>0</v>
      </c>
      <c r="CS73" s="5" t="b">
        <f t="shared" si="6"/>
        <v>0</v>
      </c>
      <c r="CT73" s="5"/>
      <c r="CU73" s="5"/>
      <c r="CV73" s="5"/>
      <c r="CW73" s="5"/>
      <c r="CX73" s="5"/>
      <c r="CY73" s="5"/>
      <c r="CZ73" s="5"/>
      <c r="DA73" s="5"/>
      <c r="DB73" s="5"/>
      <c r="DC73" s="5"/>
      <c r="DD73" s="6" t="str">
        <f t="shared" si="7"/>
        <v/>
      </c>
      <c r="DE73" s="5" t="str">
        <f t="shared" si="13"/>
        <v>,</v>
      </c>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row>
    <row r="74" spans="1:227" s="4" customFormat="1" ht="5.25" customHeight="1">
      <c r="A74" s="28"/>
      <c r="B74" s="59"/>
      <c r="C74" s="41"/>
      <c r="D74" s="197"/>
      <c r="E74" s="197"/>
      <c r="F74" s="198"/>
      <c r="G74" s="198"/>
      <c r="H74" s="199"/>
      <c r="I74" s="36"/>
      <c r="J74" s="200"/>
      <c r="K74" s="38"/>
      <c r="L74" s="37"/>
      <c r="M74" s="39"/>
      <c r="N74" s="271"/>
      <c r="O74" s="271"/>
      <c r="P74" s="276"/>
      <c r="Q74" s="271"/>
      <c r="R74" s="201"/>
      <c r="S74" s="199"/>
      <c r="T74" s="271"/>
      <c r="U74" s="201"/>
      <c r="V74" s="199"/>
      <c r="W74" s="199"/>
      <c r="X74" s="199"/>
      <c r="Y74" s="199"/>
      <c r="Z74" s="199"/>
      <c r="AA74" s="33"/>
      <c r="AB74" s="5">
        <f t="shared" si="12"/>
        <v>0</v>
      </c>
      <c r="AC74" s="6"/>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CQ74" s="5"/>
      <c r="CR74" s="5" t="b">
        <f t="shared" si="5"/>
        <v>0</v>
      </c>
      <c r="CS74" s="5" t="b">
        <f t="shared" si="6"/>
        <v>0</v>
      </c>
      <c r="CT74" s="5"/>
      <c r="CU74" s="5"/>
      <c r="CV74" s="5"/>
      <c r="CW74" s="5"/>
      <c r="CX74" s="5"/>
      <c r="CY74" s="5"/>
      <c r="CZ74" s="5"/>
      <c r="DA74" s="5"/>
      <c r="DB74" s="5"/>
      <c r="DC74" s="5"/>
      <c r="DD74" s="6" t="str">
        <f t="shared" si="7"/>
        <v/>
      </c>
      <c r="DE74" s="5" t="str">
        <f t="shared" si="13"/>
        <v>,</v>
      </c>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row>
    <row r="75" spans="1:227" s="4" customFormat="1" ht="51" customHeight="1">
      <c r="A75" s="348">
        <f>IF(M75="entry fee only","",IF(M75="coach entry only","",21))</f>
        <v>21</v>
      </c>
      <c r="B75" s="333" t="str">
        <f>IF(M75="","",IF(M75="Q - Player Entry-Fee only","Entry Fee",IF(M75="R - Entry Fee &amp; Meal Package","Entry/Meal",IF(M75="S - Meal Package","Meal only",IF(M75="choose a package","",_xlfn.XLOOKUP(DE75,A:A,O:O))))))</f>
        <v/>
      </c>
      <c r="C75" s="100"/>
      <c r="D75" s="54"/>
      <c r="E75" s="34"/>
      <c r="F75" s="35"/>
      <c r="G75" s="304"/>
      <c r="H75" s="303"/>
      <c r="I75" s="36"/>
      <c r="J75" s="37"/>
      <c r="K75" s="38"/>
      <c r="L75" s="37"/>
      <c r="M75" s="295"/>
      <c r="N75" s="296"/>
      <c r="O75" s="296"/>
      <c r="P75" s="276" t="str">
        <f>IF(O75="","",IF(O75="choose check-out","",O75-N75))</f>
        <v/>
      </c>
      <c r="Q75" s="296"/>
      <c r="R75" s="40"/>
      <c r="S75" s="38"/>
      <c r="T75" s="296"/>
      <c r="U75" s="40"/>
      <c r="V75" s="38"/>
      <c r="W75" s="253" t="b">
        <v>0</v>
      </c>
      <c r="X75" s="253" t="b">
        <v>0</v>
      </c>
      <c r="Y75" s="253" t="b">
        <v>0</v>
      </c>
      <c r="Z75" s="41"/>
      <c r="AA75" s="105">
        <f>IF(M75="Q - Player Entry-Fee only",_xlfn.XLOOKUP(M75,Z:Z,L:L),IF(M75="S - Meal package",_xlfn.XLOOKUP(M75,Z:Z,L:L),IF(M75="R - Entry Fee &amp; Meal Package",_xlfn.XLOOKUP(M75,Z:Z,L:L),IF(O75="",0,IF(O75="choose check-out",0,_xlfn.XLOOKUP(DE75,A:A,L:L)))-(IF(Y75=TRUE,90,0)))))</f>
        <v>0</v>
      </c>
      <c r="AB75" s="5">
        <f t="shared" si="12"/>
        <v>0</v>
      </c>
      <c r="AC75" s="5"/>
      <c r="AD75" s="5"/>
      <c r="AE75" s="5">
        <f>IF(AB75="single room",O75*$L$170,0)</f>
        <v>0</v>
      </c>
      <c r="AF75" s="5">
        <f>IF(AB75="double room",O75*$L$169,0)</f>
        <v>0</v>
      </c>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t="str">
        <f>IF(BS75=1,"YES","NO")</f>
        <v>NO</v>
      </c>
      <c r="BK75" s="5">
        <f>IF($I75="",0,IF($I75=BK$14,1,0))</f>
        <v>0</v>
      </c>
      <c r="BL75" s="5">
        <f t="shared" si="14"/>
        <v>0</v>
      </c>
      <c r="BM75" s="5">
        <f t="shared" si="14"/>
        <v>0</v>
      </c>
      <c r="BN75" s="5">
        <f t="shared" si="14"/>
        <v>0</v>
      </c>
      <c r="BO75" s="5">
        <f t="shared" si="14"/>
        <v>0</v>
      </c>
      <c r="BP75" s="5">
        <f t="shared" si="14"/>
        <v>0</v>
      </c>
      <c r="BQ75" s="5">
        <f t="shared" si="14"/>
        <v>0</v>
      </c>
      <c r="BR75" s="5">
        <f t="shared" si="14"/>
        <v>0</v>
      </c>
      <c r="BS75" s="5">
        <f>SUM(BK75:BR75)</f>
        <v>0</v>
      </c>
      <c r="CQ75" s="5"/>
      <c r="CR75" s="5" t="b">
        <f t="shared" si="5"/>
        <v>0</v>
      </c>
      <c r="CS75" s="5" t="b">
        <f t="shared" si="6"/>
        <v>0</v>
      </c>
      <c r="CT75" s="5"/>
      <c r="CU75" s="5"/>
      <c r="CV75" s="5"/>
      <c r="CW75" s="5"/>
      <c r="CX75" s="5"/>
      <c r="CY75" s="5"/>
      <c r="CZ75" s="5"/>
      <c r="DA75" s="5"/>
      <c r="DB75" s="5"/>
      <c r="DC75" s="5"/>
      <c r="DD75" s="6" t="str">
        <f t="shared" si="7"/>
        <v/>
      </c>
      <c r="DE75" s="5" t="str">
        <f t="shared" si="13"/>
        <v>,</v>
      </c>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row>
    <row r="76" spans="1:227" s="4" customFormat="1" ht="51" customHeight="1">
      <c r="A76" s="348"/>
      <c r="B76" s="333"/>
      <c r="C76" s="41"/>
      <c r="D76" s="54"/>
      <c r="E76" s="34"/>
      <c r="F76" s="35"/>
      <c r="G76" s="304"/>
      <c r="H76" s="303"/>
      <c r="I76" s="36"/>
      <c r="J76" s="37"/>
      <c r="K76" s="38"/>
      <c r="L76" s="37"/>
      <c r="M76" s="295"/>
      <c r="N76" s="296"/>
      <c r="O76" s="296"/>
      <c r="P76" s="276" t="str">
        <f>IF(O76="","",IF(O76="choose check-out","",O76-N76))</f>
        <v/>
      </c>
      <c r="Q76" s="296"/>
      <c r="R76" s="40"/>
      <c r="S76" s="38"/>
      <c r="T76" s="296"/>
      <c r="U76" s="40"/>
      <c r="V76" s="38"/>
      <c r="W76" s="253" t="b">
        <v>0</v>
      </c>
      <c r="X76" s="253" t="b">
        <v>0</v>
      </c>
      <c r="Y76" s="253" t="b">
        <v>0</v>
      </c>
      <c r="Z76" s="41"/>
      <c r="AA76" s="105">
        <f>IF(M76="Q - Player Entry-Fee only",_xlfn.XLOOKUP(M76,Z:Z,L:L),IF(M76="S - Meal package",_xlfn.XLOOKUP(M76,Z:Z,L:L),IF(M76="R - Entry Fee &amp; Meal Package",_xlfn.XLOOKUP(M76,Z:Z,L:L),IF(O76="",0,IF(O76="choose check-out",0,_xlfn.XLOOKUP(DE76,A:A,L:L)))-(IF(Y76=TRUE,90,0)))))</f>
        <v>0</v>
      </c>
      <c r="AB76" s="5">
        <f t="shared" si="12"/>
        <v>0</v>
      </c>
      <c r="AC76" s="5"/>
      <c r="AD76" s="5"/>
      <c r="AE76" s="5">
        <f>IF(AB76="single room",O75*$L$170,0)</f>
        <v>0</v>
      </c>
      <c r="AF76" s="5">
        <f>IF(AB76="double room",O75*$L$169,0)</f>
        <v>0</v>
      </c>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t="str">
        <f>IF(BS76=1,"YES","NO")</f>
        <v>NO</v>
      </c>
      <c r="BK76" s="5">
        <f>IF($I76="",0,IF($I76=BK$14,1,0))</f>
        <v>0</v>
      </c>
      <c r="BL76" s="5">
        <f t="shared" si="14"/>
        <v>0</v>
      </c>
      <c r="BM76" s="5">
        <f t="shared" si="14"/>
        <v>0</v>
      </c>
      <c r="BN76" s="5">
        <f t="shared" si="14"/>
        <v>0</v>
      </c>
      <c r="BO76" s="5">
        <f t="shared" si="14"/>
        <v>0</v>
      </c>
      <c r="BP76" s="5">
        <f t="shared" si="14"/>
        <v>0</v>
      </c>
      <c r="BQ76" s="5">
        <f t="shared" si="14"/>
        <v>0</v>
      </c>
      <c r="BR76" s="5">
        <f t="shared" si="14"/>
        <v>0</v>
      </c>
      <c r="BS76" s="5">
        <f>SUM(BK76:BR76)</f>
        <v>0</v>
      </c>
      <c r="CQ76" s="5"/>
      <c r="CR76" s="5" t="b">
        <f t="shared" si="5"/>
        <v>0</v>
      </c>
      <c r="CS76" s="5" t="b">
        <f t="shared" si="6"/>
        <v>0</v>
      </c>
      <c r="CT76" s="5"/>
      <c r="CU76" s="5"/>
      <c r="CV76" s="5"/>
      <c r="CW76" s="5"/>
      <c r="CX76" s="5"/>
      <c r="CY76" s="5"/>
      <c r="CZ76" s="5"/>
      <c r="DA76" s="5"/>
      <c r="DB76" s="5"/>
      <c r="DC76" s="5"/>
      <c r="DD76" s="6" t="str">
        <f t="shared" si="7"/>
        <v/>
      </c>
      <c r="DE76" s="5" t="str">
        <f t="shared" si="13"/>
        <v>,</v>
      </c>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row>
    <row r="77" spans="1:227" s="4" customFormat="1" ht="5.25" customHeight="1">
      <c r="A77" s="28"/>
      <c r="B77" s="58"/>
      <c r="C77" s="100"/>
      <c r="D77" s="23"/>
      <c r="E77" s="23"/>
      <c r="F77" s="24"/>
      <c r="G77" s="35"/>
      <c r="H77" s="55"/>
      <c r="I77" s="36"/>
      <c r="J77" s="26"/>
      <c r="K77" s="38"/>
      <c r="L77" s="37"/>
      <c r="M77" s="39"/>
      <c r="N77" s="271"/>
      <c r="O77" s="271"/>
      <c r="P77" s="276"/>
      <c r="Q77" s="271"/>
      <c r="R77" s="27"/>
      <c r="S77" s="25"/>
      <c r="T77" s="271"/>
      <c r="U77" s="27"/>
      <c r="V77" s="25"/>
      <c r="W77" s="25"/>
      <c r="X77" s="25"/>
      <c r="Y77" s="25"/>
      <c r="Z77" s="51"/>
      <c r="AA77" s="44"/>
      <c r="AB77" s="5">
        <f t="shared" si="12"/>
        <v>0</v>
      </c>
      <c r="AC77" s="6"/>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c r="BR77" s="5"/>
      <c r="BS77" s="5"/>
      <c r="CQ77" s="5"/>
      <c r="CR77" s="5" t="b">
        <f t="shared" si="5"/>
        <v>0</v>
      </c>
      <c r="CS77" s="5" t="b">
        <f t="shared" si="6"/>
        <v>0</v>
      </c>
      <c r="CT77" s="5"/>
      <c r="CU77" s="5"/>
      <c r="CV77" s="5"/>
      <c r="CW77" s="5"/>
      <c r="CX77" s="5"/>
      <c r="CY77" s="5"/>
      <c r="CZ77" s="5"/>
      <c r="DA77" s="5"/>
      <c r="DB77" s="5"/>
      <c r="DC77" s="5"/>
      <c r="DD77" s="6" t="str">
        <f t="shared" si="7"/>
        <v/>
      </c>
      <c r="DE77" s="5" t="str">
        <f t="shared" si="13"/>
        <v>,</v>
      </c>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row>
    <row r="78" spans="1:227" s="4" customFormat="1" ht="51" customHeight="1">
      <c r="A78" s="348">
        <f>IF(M78="entry fee only","",IF(M78="coach entry only","",22))</f>
        <v>22</v>
      </c>
      <c r="B78" s="333" t="str">
        <f>IF(M78="","",IF(M78="Q - Player Entry-Fee only","Entry Fee",IF(M78="R - Entry Fee &amp; Meal Package","Entry/Meal",IF(M78="S - Meal Package","Meal only",IF(M78="choose a package","",_xlfn.XLOOKUP(DE78,A:A,O:O))))))</f>
        <v/>
      </c>
      <c r="C78" s="100"/>
      <c r="D78" s="54"/>
      <c r="E78" s="34"/>
      <c r="F78" s="35"/>
      <c r="G78" s="304"/>
      <c r="H78" s="303"/>
      <c r="I78" s="36"/>
      <c r="J78" s="37"/>
      <c r="K78" s="38"/>
      <c r="L78" s="37"/>
      <c r="M78" s="295"/>
      <c r="N78" s="296"/>
      <c r="O78" s="296"/>
      <c r="P78" s="276" t="str">
        <f>IF(O78="","",IF(O78="choose check-out","",O78-N78))</f>
        <v/>
      </c>
      <c r="Q78" s="296"/>
      <c r="R78" s="40"/>
      <c r="S78" s="38"/>
      <c r="T78" s="296"/>
      <c r="U78" s="40"/>
      <c r="V78" s="38"/>
      <c r="W78" s="253" t="b">
        <v>0</v>
      </c>
      <c r="X78" s="253" t="b">
        <v>0</v>
      </c>
      <c r="Y78" s="253" t="b">
        <v>0</v>
      </c>
      <c r="Z78" s="41"/>
      <c r="AA78" s="105">
        <f>IF(M78="Q - Player Entry-Fee only",_xlfn.XLOOKUP(M78,Z:Z,L:L),IF(M78="S - Meal package",_xlfn.XLOOKUP(M78,Z:Z,L:L),IF(M78="R - Entry Fee &amp; Meal Package",_xlfn.XLOOKUP(M78,Z:Z,L:L),IF(O78="",0,IF(O78="choose check-out",0,_xlfn.XLOOKUP(DE78,A:A,L:L)))-(IF(Y78=TRUE,90,0)))))</f>
        <v>0</v>
      </c>
      <c r="AB78" s="5">
        <f t="shared" si="12"/>
        <v>0</v>
      </c>
      <c r="AC78" s="5"/>
      <c r="AD78" s="5"/>
      <c r="AE78" s="5">
        <f>IF(AB78="single room",O78*$L$170,0)</f>
        <v>0</v>
      </c>
      <c r="AF78" s="5">
        <f>IF(AB78="double room",O78*$L$169,0)</f>
        <v>0</v>
      </c>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5" t="str">
        <f>IF(BS78=1,"YES","NO")</f>
        <v>NO</v>
      </c>
      <c r="BK78" s="5">
        <f>IF($I78="",0,IF($I78=BK$14,1,0))</f>
        <v>0</v>
      </c>
      <c r="BL78" s="5">
        <f t="shared" si="14"/>
        <v>0</v>
      </c>
      <c r="BM78" s="5">
        <f t="shared" si="14"/>
        <v>0</v>
      </c>
      <c r="BN78" s="5">
        <f t="shared" si="14"/>
        <v>0</v>
      </c>
      <c r="BO78" s="5">
        <f t="shared" si="14"/>
        <v>0</v>
      </c>
      <c r="BP78" s="5">
        <f t="shared" si="14"/>
        <v>0</v>
      </c>
      <c r="BQ78" s="5">
        <f t="shared" si="14"/>
        <v>0</v>
      </c>
      <c r="BR78" s="5">
        <f t="shared" si="14"/>
        <v>0</v>
      </c>
      <c r="BS78" s="5">
        <f>SUM(BK78:BR78)</f>
        <v>0</v>
      </c>
      <c r="CQ78" s="5"/>
      <c r="CR78" s="5" t="b">
        <f t="shared" si="5"/>
        <v>0</v>
      </c>
      <c r="CS78" s="5" t="b">
        <f t="shared" si="6"/>
        <v>0</v>
      </c>
      <c r="CT78" s="5"/>
      <c r="CU78" s="5"/>
      <c r="CV78" s="5"/>
      <c r="CW78" s="5"/>
      <c r="CX78" s="5"/>
      <c r="CY78" s="5"/>
      <c r="CZ78" s="5"/>
      <c r="DA78" s="5"/>
      <c r="DB78" s="5"/>
      <c r="DC78" s="5"/>
      <c r="DD78" s="6" t="str">
        <f t="shared" si="7"/>
        <v/>
      </c>
      <c r="DE78" s="5" t="str">
        <f t="shared" si="13"/>
        <v>,</v>
      </c>
      <c r="DF78" s="5"/>
      <c r="DG78" s="5"/>
      <c r="DH78" s="5"/>
      <c r="DI78" s="5"/>
      <c r="DJ78" s="5"/>
      <c r="DK78" s="5"/>
      <c r="DL78" s="5"/>
      <c r="DM78" s="5"/>
      <c r="DN78" s="5"/>
      <c r="DO78" s="5"/>
      <c r="DP78" s="5"/>
      <c r="DQ78" s="5"/>
      <c r="DR78" s="5"/>
      <c r="DS78" s="5"/>
      <c r="DT78" s="5"/>
      <c r="DU78" s="5"/>
      <c r="DV78" s="5"/>
      <c r="DW78" s="5"/>
      <c r="DX78" s="5"/>
      <c r="DY78" s="5"/>
      <c r="DZ78" s="5"/>
      <c r="EA78" s="5"/>
      <c r="EB78" s="5"/>
      <c r="EC78" s="5"/>
      <c r="ED78" s="5"/>
      <c r="EE78" s="5"/>
      <c r="EF78" s="5"/>
      <c r="EG78" s="5"/>
      <c r="EH78" s="5"/>
      <c r="EI78" s="5"/>
      <c r="EJ78" s="5"/>
      <c r="EK78" s="5"/>
      <c r="EL78" s="5"/>
      <c r="EM78" s="5"/>
      <c r="EN78" s="5"/>
      <c r="EO78" s="5"/>
      <c r="EP78" s="5"/>
      <c r="EQ78" s="5"/>
      <c r="ER78" s="5"/>
      <c r="ES78" s="5"/>
      <c r="ET78" s="5"/>
      <c r="EU78" s="5"/>
      <c r="EV78" s="5"/>
      <c r="EW78" s="5"/>
      <c r="EX78" s="5"/>
      <c r="EY78" s="5"/>
      <c r="EZ78" s="5"/>
      <c r="FA78" s="5"/>
      <c r="FB78" s="5"/>
      <c r="FC78" s="5"/>
      <c r="FD78" s="5"/>
      <c r="FE78" s="5"/>
      <c r="FF78" s="5"/>
      <c r="FG78" s="5"/>
      <c r="FH78" s="5"/>
      <c r="FI78" s="5"/>
      <c r="FJ78" s="5"/>
      <c r="FK78" s="5"/>
      <c r="FL78" s="5"/>
      <c r="FM78" s="5"/>
      <c r="FN78" s="5"/>
      <c r="FO78" s="5"/>
      <c r="FP78" s="5"/>
      <c r="FQ78" s="5"/>
      <c r="FR78" s="5"/>
      <c r="FS78" s="5"/>
      <c r="FT78" s="5"/>
      <c r="FU78" s="5"/>
      <c r="FV78" s="5"/>
      <c r="FW78" s="5"/>
      <c r="FX78" s="5"/>
      <c r="FY78" s="5"/>
      <c r="FZ78" s="5"/>
      <c r="GA78" s="5"/>
      <c r="GB78" s="5"/>
      <c r="GC78" s="5"/>
      <c r="GD78" s="5"/>
      <c r="GE78" s="5"/>
      <c r="GF78" s="5"/>
      <c r="GG78" s="5"/>
      <c r="GH78" s="5"/>
      <c r="GI78" s="5"/>
      <c r="GJ78" s="5"/>
      <c r="GK78" s="5"/>
      <c r="GL78" s="5"/>
      <c r="GM78" s="5"/>
      <c r="GN78" s="5"/>
      <c r="GO78" s="5"/>
      <c r="GP78" s="5"/>
      <c r="GQ78" s="5"/>
      <c r="GR78" s="5"/>
      <c r="GS78" s="5"/>
      <c r="GT78" s="5"/>
      <c r="GU78" s="5"/>
      <c r="GV78" s="5"/>
      <c r="GW78" s="5"/>
      <c r="GX78" s="5"/>
      <c r="GY78" s="5"/>
      <c r="GZ78" s="5"/>
      <c r="HA78" s="5"/>
      <c r="HB78" s="5"/>
      <c r="HC78" s="5"/>
      <c r="HD78" s="5"/>
      <c r="HE78" s="5"/>
      <c r="HF78" s="5"/>
      <c r="HG78" s="5"/>
      <c r="HH78" s="5"/>
      <c r="HI78" s="5"/>
      <c r="HJ78" s="5"/>
      <c r="HK78" s="5"/>
      <c r="HL78" s="5"/>
      <c r="HM78" s="5"/>
      <c r="HN78" s="5"/>
      <c r="HO78" s="5"/>
      <c r="HP78" s="5"/>
      <c r="HQ78" s="5"/>
      <c r="HR78" s="5"/>
      <c r="HS78" s="5"/>
    </row>
    <row r="79" spans="1:227" s="4" customFormat="1" ht="51" customHeight="1">
      <c r="A79" s="348"/>
      <c r="B79" s="333"/>
      <c r="C79" s="41"/>
      <c r="D79" s="54"/>
      <c r="E79" s="34"/>
      <c r="F79" s="35"/>
      <c r="G79" s="304"/>
      <c r="H79" s="303"/>
      <c r="I79" s="36"/>
      <c r="J79" s="37"/>
      <c r="K79" s="38"/>
      <c r="L79" s="37"/>
      <c r="M79" s="295"/>
      <c r="N79" s="296"/>
      <c r="O79" s="296"/>
      <c r="P79" s="276" t="str">
        <f>IF(O79="","",IF(O79="choose check-out","",O79-N79))</f>
        <v/>
      </c>
      <c r="Q79" s="296"/>
      <c r="R79" s="40"/>
      <c r="S79" s="38"/>
      <c r="T79" s="296"/>
      <c r="U79" s="40"/>
      <c r="V79" s="38"/>
      <c r="W79" s="253" t="b">
        <v>0</v>
      </c>
      <c r="X79" s="253" t="b">
        <v>0</v>
      </c>
      <c r="Y79" s="253" t="b">
        <v>0</v>
      </c>
      <c r="Z79" s="41"/>
      <c r="AA79" s="105">
        <f>IF(M79="Q - Player Entry-Fee only",_xlfn.XLOOKUP(M79,Z:Z,L:L),IF(M79="S - Meal package",_xlfn.XLOOKUP(M79,Z:Z,L:L),IF(M79="R - Entry Fee &amp; Meal Package",_xlfn.XLOOKUP(M79,Z:Z,L:L),IF(O79="",0,IF(O79="choose check-out",0,_xlfn.XLOOKUP(DE79,A:A,L:L)))-(IF(Y79=TRUE,90,0)))))</f>
        <v>0</v>
      </c>
      <c r="AB79" s="5">
        <f t="shared" ref="AB79:AB110" si="15">IF(M79="",0,_xlfn.XLOOKUP(DE79,A:A,E:E))</f>
        <v>0</v>
      </c>
      <c r="AC79" s="5"/>
      <c r="AD79" s="5"/>
      <c r="AE79" s="5">
        <f>IF(AB79="single room",O78*$L$170,0)</f>
        <v>0</v>
      </c>
      <c r="AF79" s="5">
        <f>IF(AB79="double room",O78*$L$169,0)</f>
        <v>0</v>
      </c>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t="str">
        <f>IF(BS79=1,"YES","NO")</f>
        <v>NO</v>
      </c>
      <c r="BK79" s="5">
        <f>IF($I79="",0,IF($I79=BK$14,1,0))</f>
        <v>0</v>
      </c>
      <c r="BL79" s="5">
        <f t="shared" ref="BL79:BR79" si="16">IF($I79="",0,IF($I79=BL$14,1,0))</f>
        <v>0</v>
      </c>
      <c r="BM79" s="5">
        <f t="shared" si="16"/>
        <v>0</v>
      </c>
      <c r="BN79" s="5">
        <f t="shared" si="16"/>
        <v>0</v>
      </c>
      <c r="BO79" s="5">
        <f t="shared" si="16"/>
        <v>0</v>
      </c>
      <c r="BP79" s="5">
        <f t="shared" si="16"/>
        <v>0</v>
      </c>
      <c r="BQ79" s="5">
        <f t="shared" si="16"/>
        <v>0</v>
      </c>
      <c r="BR79" s="5">
        <f t="shared" si="16"/>
        <v>0</v>
      </c>
      <c r="BS79" s="5">
        <f>SUM(BK79:BR79)</f>
        <v>0</v>
      </c>
      <c r="CQ79" s="5"/>
      <c r="CR79" s="5" t="b">
        <f t="shared" si="5"/>
        <v>0</v>
      </c>
      <c r="CS79" s="5" t="b">
        <f t="shared" si="6"/>
        <v>0</v>
      </c>
      <c r="CT79" s="5"/>
      <c r="CU79" s="5"/>
      <c r="CV79" s="5"/>
      <c r="CW79" s="5"/>
      <c r="CX79" s="5"/>
      <c r="CY79" s="5"/>
      <c r="CZ79" s="5"/>
      <c r="DA79" s="5"/>
      <c r="DB79" s="5"/>
      <c r="DC79" s="5"/>
      <c r="DD79" s="6" t="str">
        <f t="shared" si="7"/>
        <v/>
      </c>
      <c r="DE79" s="5" t="str">
        <f t="shared" ref="DE79:DE110" si="17">M79&amp;","&amp;DD79</f>
        <v>,</v>
      </c>
      <c r="DF79" s="5"/>
      <c r="DG79" s="5"/>
      <c r="DH79" s="5"/>
      <c r="DI79" s="5"/>
      <c r="DJ79" s="5"/>
      <c r="DK79" s="5"/>
      <c r="DL79" s="5"/>
      <c r="DM79" s="5"/>
      <c r="DN79" s="5"/>
      <c r="DO79" s="5"/>
      <c r="DP79" s="5"/>
      <c r="DQ79" s="5"/>
      <c r="DR79" s="5"/>
      <c r="DS79" s="5"/>
      <c r="DT79" s="5"/>
      <c r="DU79" s="5"/>
      <c r="DV79" s="5"/>
      <c r="DW79" s="5"/>
      <c r="DX79" s="5"/>
      <c r="DY79" s="5"/>
      <c r="DZ79" s="5"/>
      <c r="EA79" s="5"/>
      <c r="EB79" s="5"/>
      <c r="EC79" s="5"/>
      <c r="ED79" s="5"/>
      <c r="EE79" s="5"/>
      <c r="EF79" s="5"/>
      <c r="EG79" s="5"/>
      <c r="EH79" s="5"/>
      <c r="EI79" s="5"/>
      <c r="EJ79" s="5"/>
      <c r="EK79" s="5"/>
      <c r="EL79" s="5"/>
      <c r="EM79" s="5"/>
      <c r="EN79" s="5"/>
      <c r="EO79" s="5"/>
      <c r="EP79" s="5"/>
      <c r="EQ79" s="5"/>
      <c r="ER79" s="5"/>
      <c r="ES79" s="5"/>
      <c r="ET79" s="5"/>
      <c r="EU79" s="5"/>
      <c r="EV79" s="5"/>
      <c r="EW79" s="5"/>
      <c r="EX79" s="5"/>
      <c r="EY79" s="5"/>
      <c r="EZ79" s="5"/>
      <c r="FA79" s="5"/>
      <c r="FB79" s="5"/>
      <c r="FC79" s="5"/>
      <c r="FD79" s="5"/>
      <c r="FE79" s="5"/>
      <c r="FF79" s="5"/>
      <c r="FG79" s="5"/>
      <c r="FH79" s="5"/>
      <c r="FI79" s="5"/>
      <c r="FJ79" s="5"/>
      <c r="FK79" s="5"/>
      <c r="FL79" s="5"/>
      <c r="FM79" s="5"/>
      <c r="FN79" s="5"/>
      <c r="FO79" s="5"/>
      <c r="FP79" s="5"/>
      <c r="FQ79" s="5"/>
      <c r="FR79" s="5"/>
      <c r="FS79" s="5"/>
      <c r="FT79" s="5"/>
      <c r="FU79" s="5"/>
      <c r="FV79" s="5"/>
      <c r="FW79" s="5"/>
      <c r="FX79" s="5"/>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row>
    <row r="80" spans="1:227" s="4" customFormat="1" ht="5.25" customHeight="1">
      <c r="A80" s="28"/>
      <c r="B80" s="58"/>
      <c r="C80" s="100"/>
      <c r="D80" s="23"/>
      <c r="E80" s="23"/>
      <c r="F80" s="24"/>
      <c r="G80" s="35"/>
      <c r="H80" s="55"/>
      <c r="I80" s="36"/>
      <c r="J80" s="26"/>
      <c r="K80" s="38"/>
      <c r="L80" s="37"/>
      <c r="M80" s="39"/>
      <c r="N80" s="271"/>
      <c r="O80" s="271"/>
      <c r="P80" s="276"/>
      <c r="Q80" s="271"/>
      <c r="R80" s="27"/>
      <c r="S80" s="25"/>
      <c r="T80" s="271"/>
      <c r="U80" s="27"/>
      <c r="V80" s="25"/>
      <c r="W80" s="25"/>
      <c r="X80" s="25"/>
      <c r="Y80" s="25"/>
      <c r="Z80" s="51"/>
      <c r="AA80" s="44"/>
      <c r="AB80" s="5">
        <f t="shared" si="15"/>
        <v>0</v>
      </c>
      <c r="AC80" s="6"/>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5"/>
      <c r="BH80" s="5"/>
      <c r="BI80" s="5"/>
      <c r="BJ80" s="5"/>
      <c r="BK80" s="5"/>
      <c r="BL80" s="5"/>
      <c r="BM80" s="5"/>
      <c r="BN80" s="5"/>
      <c r="BO80" s="5"/>
      <c r="BP80" s="5"/>
      <c r="BQ80" s="5"/>
      <c r="BR80" s="5"/>
      <c r="BS80" s="5"/>
      <c r="CQ80" s="5"/>
      <c r="CR80" s="5" t="b">
        <f t="shared" ref="CR80:CR133" si="18">IF(DE80="choose a package,",FALSE,IF(DE80=",",FALSE,IF(DE80="Q - Player Entry-Fee only,",FALSE,IF(DE80="r - entry fee &amp; Meal package,",FALSE,IF(DE80="S - meal package,",FALSE,_xlfn.XLOOKUP(DE80,A:A,T:T))))))</f>
        <v>0</v>
      </c>
      <c r="CS80" s="5" t="b">
        <f t="shared" ref="CS80:CS133" si="19">IF(DE80="choose a package,",FALSE,IF(DE80=",",FALSE,IF(DE80="Q - Player Entry-Fee only,",FALSE,IF(DE80="r - entry fee &amp; Meal package,",TRUE,IF(Y80=TRUE,FALSE,IF(DE80="S - meal package,",TRUE,_xlfn.XLOOKUP(DE80,A:A,U:U)))))))</f>
        <v>0</v>
      </c>
      <c r="CT80" s="5"/>
      <c r="CU80" s="5"/>
      <c r="CV80" s="5"/>
      <c r="CW80" s="5"/>
      <c r="CX80" s="5"/>
      <c r="CY80" s="5"/>
      <c r="CZ80" s="5"/>
      <c r="DA80" s="5"/>
      <c r="DB80" s="5"/>
      <c r="DC80" s="5"/>
      <c r="DD80" s="6" t="str">
        <f t="shared" ref="DD80:DD133" si="20">IF(N80="choose check-in","",IF(N80="","",O80-N80))</f>
        <v/>
      </c>
      <c r="DE80" s="5" t="str">
        <f t="shared" si="17"/>
        <v>,</v>
      </c>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5"/>
      <c r="GA80" s="5"/>
      <c r="GB80" s="5"/>
      <c r="GC80" s="5"/>
      <c r="GD80" s="5"/>
      <c r="GE80" s="5"/>
      <c r="GF80" s="5"/>
      <c r="GG80" s="5"/>
      <c r="GH80" s="5"/>
      <c r="GI80" s="5"/>
      <c r="GJ80" s="5"/>
      <c r="GK80" s="5"/>
      <c r="GL80" s="5"/>
      <c r="GM80" s="5"/>
      <c r="GN80" s="5"/>
      <c r="GO80" s="5"/>
      <c r="GP80" s="5"/>
      <c r="GQ80" s="5"/>
      <c r="GR80" s="5"/>
      <c r="GS80" s="5"/>
      <c r="GT80" s="5"/>
      <c r="GU80" s="5"/>
      <c r="GV80" s="5"/>
      <c r="GW80" s="5"/>
      <c r="GX80" s="5"/>
      <c r="GY80" s="5"/>
      <c r="GZ80" s="5"/>
      <c r="HA80" s="5"/>
      <c r="HB80" s="5"/>
      <c r="HC80" s="5"/>
      <c r="HD80" s="5"/>
      <c r="HE80" s="5"/>
      <c r="HF80" s="5"/>
      <c r="HG80" s="5"/>
      <c r="HH80" s="5"/>
      <c r="HI80" s="5"/>
      <c r="HJ80" s="5"/>
      <c r="HK80" s="5"/>
      <c r="HL80" s="5"/>
      <c r="HM80" s="5"/>
      <c r="HN80" s="5"/>
      <c r="HO80" s="5"/>
      <c r="HP80" s="5"/>
      <c r="HQ80" s="5"/>
      <c r="HR80" s="5"/>
      <c r="HS80" s="5"/>
    </row>
    <row r="81" spans="1:227" s="4" customFormat="1" ht="51" customHeight="1">
      <c r="A81" s="348">
        <f>IF(M81="entry fee only","",IF(M81="coach entry only","",23))</f>
        <v>23</v>
      </c>
      <c r="B81" s="333" t="str">
        <f>IF(M81="","",IF(M81="Q - Player Entry-Fee only","Entry Fee",IF(M81="R - Entry Fee &amp; Meal Package","Entry/Meal",IF(M81="S - Meal Package","Meal only",IF(M81="choose a package","",_xlfn.XLOOKUP(DE81,A:A,O:O))))))</f>
        <v/>
      </c>
      <c r="C81" s="100"/>
      <c r="D81" s="54"/>
      <c r="E81" s="34"/>
      <c r="F81" s="35"/>
      <c r="G81" s="304"/>
      <c r="H81" s="303"/>
      <c r="I81" s="36"/>
      <c r="J81" s="37"/>
      <c r="K81" s="38"/>
      <c r="L81" s="37"/>
      <c r="M81" s="295"/>
      <c r="N81" s="296"/>
      <c r="O81" s="296"/>
      <c r="P81" s="276" t="str">
        <f>IF(O81="","",IF(O81="choose check-out","",O81-N81))</f>
        <v/>
      </c>
      <c r="Q81" s="296"/>
      <c r="R81" s="40"/>
      <c r="S81" s="38"/>
      <c r="T81" s="296"/>
      <c r="U81" s="40"/>
      <c r="V81" s="38"/>
      <c r="W81" s="253" t="b">
        <v>0</v>
      </c>
      <c r="X81" s="253" t="b">
        <v>0</v>
      </c>
      <c r="Y81" s="253" t="b">
        <v>0</v>
      </c>
      <c r="Z81" s="41"/>
      <c r="AA81" s="105">
        <f>IF(M81="Q - Player Entry-Fee only",_xlfn.XLOOKUP(M81,Z:Z,L:L),IF(M81="S - Meal package",_xlfn.XLOOKUP(M81,Z:Z,L:L),IF(M81="R - Entry Fee &amp; Meal Package",_xlfn.XLOOKUP(M81,Z:Z,L:L),IF(O81="",0,IF(O81="choose check-out",0,_xlfn.XLOOKUP(DE81,A:A,L:L)))-(IF(Y81=TRUE,90,0)))))</f>
        <v>0</v>
      </c>
      <c r="AB81" s="5">
        <f t="shared" si="15"/>
        <v>0</v>
      </c>
      <c r="AC81" s="5"/>
      <c r="AD81" s="5"/>
      <c r="AE81" s="5">
        <f>IF(AB81="single room",O81*$L$170,0)</f>
        <v>0</v>
      </c>
      <c r="AF81" s="5">
        <f>IF(AB81="double room",O81*$L$169,0)</f>
        <v>0</v>
      </c>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t="str">
        <f>IF(BS81=1,"YES","NO")</f>
        <v>NO</v>
      </c>
      <c r="BK81" s="5">
        <f t="shared" ref="BK81:BR100" si="21">IF($I81="",0,IF($I81=BK$14,1,0))</f>
        <v>0</v>
      </c>
      <c r="BL81" s="5">
        <f t="shared" si="21"/>
        <v>0</v>
      </c>
      <c r="BM81" s="5">
        <f t="shared" si="21"/>
        <v>0</v>
      </c>
      <c r="BN81" s="5">
        <f t="shared" si="21"/>
        <v>0</v>
      </c>
      <c r="BO81" s="5">
        <f t="shared" si="21"/>
        <v>0</v>
      </c>
      <c r="BP81" s="5">
        <f t="shared" si="21"/>
        <v>0</v>
      </c>
      <c r="BQ81" s="5">
        <f t="shared" si="21"/>
        <v>0</v>
      </c>
      <c r="BR81" s="5">
        <f t="shared" si="21"/>
        <v>0</v>
      </c>
      <c r="BS81" s="5">
        <f>SUM(BK81:BR81)</f>
        <v>0</v>
      </c>
      <c r="CQ81" s="5"/>
      <c r="CR81" s="5" t="b">
        <f t="shared" si="18"/>
        <v>0</v>
      </c>
      <c r="CS81" s="5" t="b">
        <f t="shared" si="19"/>
        <v>0</v>
      </c>
      <c r="CT81" s="5"/>
      <c r="CU81" s="5"/>
      <c r="CV81" s="5"/>
      <c r="CW81" s="5"/>
      <c r="CX81" s="5"/>
      <c r="CY81" s="5"/>
      <c r="CZ81" s="5"/>
      <c r="DA81" s="5"/>
      <c r="DB81" s="5"/>
      <c r="DC81" s="5"/>
      <c r="DD81" s="6" t="str">
        <f t="shared" si="20"/>
        <v/>
      </c>
      <c r="DE81" s="5" t="str">
        <f t="shared" si="17"/>
        <v>,</v>
      </c>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row>
    <row r="82" spans="1:227" s="4" customFormat="1" ht="51" customHeight="1">
      <c r="A82" s="348"/>
      <c r="B82" s="333"/>
      <c r="C82" s="41"/>
      <c r="D82" s="54"/>
      <c r="E82" s="34"/>
      <c r="F82" s="35"/>
      <c r="G82" s="304"/>
      <c r="H82" s="303"/>
      <c r="I82" s="36"/>
      <c r="J82" s="37"/>
      <c r="K82" s="38"/>
      <c r="L82" s="37"/>
      <c r="M82" s="295"/>
      <c r="N82" s="296"/>
      <c r="O82" s="296"/>
      <c r="P82" s="276" t="str">
        <f>IF(O82="","",IF(O82="choose check-out","",O82-N82))</f>
        <v/>
      </c>
      <c r="Q82" s="296"/>
      <c r="R82" s="40"/>
      <c r="S82" s="38"/>
      <c r="T82" s="296"/>
      <c r="U82" s="40"/>
      <c r="V82" s="38"/>
      <c r="W82" s="253" t="b">
        <v>0</v>
      </c>
      <c r="X82" s="253" t="b">
        <v>0</v>
      </c>
      <c r="Y82" s="253" t="b">
        <v>0</v>
      </c>
      <c r="Z82" s="41"/>
      <c r="AA82" s="105">
        <f>IF(M82="Q - Player Entry-Fee only",_xlfn.XLOOKUP(M82,Z:Z,L:L),IF(M82="S - Meal package",_xlfn.XLOOKUP(M82,Z:Z,L:L),IF(M82="R - Entry Fee &amp; Meal Package",_xlfn.XLOOKUP(M82,Z:Z,L:L),IF(O82="",0,IF(O82="choose check-out",0,_xlfn.XLOOKUP(DE82,A:A,L:L)))-(IF(Y82=TRUE,90,0)))))</f>
        <v>0</v>
      </c>
      <c r="AB82" s="5">
        <f t="shared" si="15"/>
        <v>0</v>
      </c>
      <c r="AC82" s="5"/>
      <c r="AD82" s="5"/>
      <c r="AE82" s="5">
        <f>IF(AB82="single room",O81*$L$170,0)</f>
        <v>0</v>
      </c>
      <c r="AF82" s="5">
        <f>IF(AB82="double room",O81*$L$169,0)</f>
        <v>0</v>
      </c>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c r="BG82" s="5"/>
      <c r="BH82" s="5"/>
      <c r="BI82" s="5"/>
      <c r="BJ82" s="5" t="str">
        <f>IF(BS82=1,"YES","NO")</f>
        <v>NO</v>
      </c>
      <c r="BK82" s="5">
        <f t="shared" si="21"/>
        <v>0</v>
      </c>
      <c r="BL82" s="5">
        <f t="shared" si="21"/>
        <v>0</v>
      </c>
      <c r="BM82" s="5">
        <f t="shared" si="21"/>
        <v>0</v>
      </c>
      <c r="BN82" s="5">
        <f t="shared" si="21"/>
        <v>0</v>
      </c>
      <c r="BO82" s="5">
        <f t="shared" si="21"/>
        <v>0</v>
      </c>
      <c r="BP82" s="5">
        <f t="shared" si="21"/>
        <v>0</v>
      </c>
      <c r="BQ82" s="5">
        <f t="shared" si="21"/>
        <v>0</v>
      </c>
      <c r="BR82" s="5">
        <f t="shared" si="21"/>
        <v>0</v>
      </c>
      <c r="BS82" s="5">
        <f>SUM(BK82:BR82)</f>
        <v>0</v>
      </c>
      <c r="CQ82" s="5"/>
      <c r="CR82" s="5" t="b">
        <f t="shared" si="18"/>
        <v>0</v>
      </c>
      <c r="CS82" s="5" t="b">
        <f t="shared" si="19"/>
        <v>0</v>
      </c>
      <c r="CT82" s="5"/>
      <c r="CU82" s="5"/>
      <c r="CV82" s="5"/>
      <c r="CW82" s="5"/>
      <c r="CX82" s="5"/>
      <c r="CY82" s="5"/>
      <c r="CZ82" s="5"/>
      <c r="DA82" s="5"/>
      <c r="DB82" s="5"/>
      <c r="DC82" s="5"/>
      <c r="DD82" s="6" t="str">
        <f t="shared" si="20"/>
        <v/>
      </c>
      <c r="DE82" s="5" t="str">
        <f t="shared" si="17"/>
        <v>,</v>
      </c>
      <c r="DF82" s="5"/>
      <c r="DG82" s="5"/>
      <c r="DH82" s="5"/>
      <c r="DI82" s="5"/>
      <c r="DJ82" s="5"/>
      <c r="DK82" s="5"/>
      <c r="DL82" s="5"/>
      <c r="DM82" s="5"/>
      <c r="DN82" s="5"/>
      <c r="DO82" s="5"/>
      <c r="DP82" s="5"/>
      <c r="DQ82" s="5"/>
      <c r="DR82" s="5"/>
      <c r="DS82" s="5"/>
      <c r="DT82" s="5"/>
      <c r="DU82" s="5"/>
      <c r="DV82" s="5"/>
      <c r="DW82" s="5"/>
      <c r="DX82" s="5"/>
      <c r="DY82" s="5"/>
      <c r="DZ82" s="5"/>
      <c r="EA82" s="5"/>
      <c r="EB82" s="5"/>
      <c r="EC82" s="5"/>
      <c r="ED82" s="5"/>
      <c r="EE82" s="5"/>
      <c r="EF82" s="5"/>
      <c r="EG82" s="5"/>
      <c r="EH82" s="5"/>
      <c r="EI82" s="5"/>
      <c r="EJ82" s="5"/>
      <c r="EK82" s="5"/>
      <c r="EL82" s="5"/>
      <c r="EM82" s="5"/>
      <c r="EN82" s="5"/>
      <c r="EO82" s="5"/>
      <c r="EP82" s="5"/>
      <c r="EQ82" s="5"/>
      <c r="ER82" s="5"/>
      <c r="ES82" s="5"/>
      <c r="ET82" s="5"/>
      <c r="EU82" s="5"/>
      <c r="EV82" s="5"/>
      <c r="EW82" s="5"/>
      <c r="EX82" s="5"/>
      <c r="EY82" s="5"/>
      <c r="EZ82" s="5"/>
      <c r="FA82" s="5"/>
      <c r="FB82" s="5"/>
      <c r="FC82" s="5"/>
      <c r="FD82" s="5"/>
      <c r="FE82" s="5"/>
      <c r="FF82" s="5"/>
      <c r="FG82" s="5"/>
      <c r="FH82" s="5"/>
      <c r="FI82" s="5"/>
      <c r="FJ82" s="5"/>
      <c r="FK82" s="5"/>
      <c r="FL82" s="5"/>
      <c r="FM82" s="5"/>
      <c r="FN82" s="5"/>
      <c r="FO82" s="5"/>
      <c r="FP82" s="5"/>
      <c r="FQ82" s="5"/>
      <c r="FR82" s="5"/>
      <c r="FS82" s="5"/>
      <c r="FT82" s="5"/>
      <c r="FU82" s="5"/>
      <c r="FV82" s="5"/>
      <c r="FW82" s="5"/>
      <c r="FX82" s="5"/>
      <c r="FY82" s="5"/>
      <c r="FZ82" s="5"/>
      <c r="GA82" s="5"/>
      <c r="GB82" s="5"/>
      <c r="GC82" s="5"/>
      <c r="GD82" s="5"/>
      <c r="GE82" s="5"/>
      <c r="GF82" s="5"/>
      <c r="GG82" s="5"/>
      <c r="GH82" s="5"/>
      <c r="GI82" s="5"/>
      <c r="GJ82" s="5"/>
      <c r="GK82" s="5"/>
      <c r="GL82" s="5"/>
      <c r="GM82" s="5"/>
      <c r="GN82" s="5"/>
      <c r="GO82" s="5"/>
      <c r="GP82" s="5"/>
      <c r="GQ82" s="5"/>
      <c r="GR82" s="5"/>
      <c r="GS82" s="5"/>
      <c r="GT82" s="5"/>
      <c r="GU82" s="5"/>
      <c r="GV82" s="5"/>
      <c r="GW82" s="5"/>
      <c r="GX82" s="5"/>
      <c r="GY82" s="5"/>
      <c r="GZ82" s="5"/>
      <c r="HA82" s="5"/>
      <c r="HB82" s="5"/>
      <c r="HC82" s="5"/>
      <c r="HD82" s="5"/>
      <c r="HE82" s="5"/>
      <c r="HF82" s="5"/>
      <c r="HG82" s="5"/>
      <c r="HH82" s="5"/>
      <c r="HI82" s="5"/>
      <c r="HJ82" s="5"/>
      <c r="HK82" s="5"/>
      <c r="HL82" s="5"/>
      <c r="HM82" s="5"/>
      <c r="HN82" s="5"/>
      <c r="HO82" s="5"/>
      <c r="HP82" s="5"/>
      <c r="HQ82" s="5"/>
      <c r="HR82" s="5"/>
      <c r="HS82" s="5"/>
    </row>
    <row r="83" spans="1:227" s="4" customFormat="1" ht="5.25" customHeight="1">
      <c r="A83" s="28"/>
      <c r="B83" s="58"/>
      <c r="C83" s="100"/>
      <c r="D83" s="23"/>
      <c r="E83" s="23"/>
      <c r="F83" s="24"/>
      <c r="G83" s="35"/>
      <c r="H83" s="55"/>
      <c r="I83" s="36"/>
      <c r="J83" s="42"/>
      <c r="K83" s="38"/>
      <c r="L83" s="37"/>
      <c r="M83" s="39"/>
      <c r="N83" s="271"/>
      <c r="O83" s="271"/>
      <c r="P83" s="276"/>
      <c r="Q83" s="271"/>
      <c r="R83" s="27"/>
      <c r="S83" s="25"/>
      <c r="T83" s="271"/>
      <c r="U83" s="27"/>
      <c r="V83" s="25"/>
      <c r="W83" s="25"/>
      <c r="X83" s="25"/>
      <c r="Y83" s="25"/>
      <c r="Z83" s="51"/>
      <c r="AA83" s="44"/>
      <c r="AB83" s="5">
        <f t="shared" si="15"/>
        <v>0</v>
      </c>
      <c r="AC83" s="6"/>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c r="BO83" s="5"/>
      <c r="BP83" s="5"/>
      <c r="BQ83" s="5"/>
      <c r="BR83" s="5"/>
      <c r="BS83" s="5"/>
      <c r="CQ83" s="5"/>
      <c r="CR83" s="5" t="b">
        <f t="shared" si="18"/>
        <v>0</v>
      </c>
      <c r="CS83" s="5" t="b">
        <f t="shared" si="19"/>
        <v>0</v>
      </c>
      <c r="CT83" s="5"/>
      <c r="CU83" s="5"/>
      <c r="CV83" s="5"/>
      <c r="CW83" s="5"/>
      <c r="CX83" s="5"/>
      <c r="CY83" s="5"/>
      <c r="CZ83" s="5"/>
      <c r="DA83" s="5"/>
      <c r="DB83" s="5"/>
      <c r="DC83" s="5"/>
      <c r="DD83" s="6" t="str">
        <f t="shared" si="20"/>
        <v/>
      </c>
      <c r="DE83" s="5" t="str">
        <f t="shared" si="17"/>
        <v>,</v>
      </c>
      <c r="DF83" s="5"/>
      <c r="DG83" s="5"/>
      <c r="DH83" s="5"/>
      <c r="DI83" s="5"/>
      <c r="DJ83" s="5"/>
      <c r="DK83" s="5"/>
      <c r="DL83" s="5"/>
      <c r="DM83" s="5"/>
      <c r="DN83" s="5"/>
      <c r="DO83" s="5"/>
      <c r="DP83" s="5"/>
      <c r="DQ83" s="5"/>
      <c r="DR83" s="5"/>
      <c r="DS83" s="5"/>
      <c r="DT83" s="5"/>
      <c r="DU83" s="5"/>
      <c r="DV83" s="5"/>
      <c r="DW83" s="5"/>
      <c r="DX83" s="5"/>
      <c r="DY83" s="5"/>
      <c r="DZ83" s="5"/>
      <c r="EA83" s="5"/>
      <c r="EB83" s="5"/>
      <c r="EC83" s="5"/>
      <c r="ED83" s="5"/>
      <c r="EE83" s="5"/>
      <c r="EF83" s="5"/>
      <c r="EG83" s="5"/>
      <c r="EH83" s="5"/>
      <c r="EI83" s="5"/>
      <c r="EJ83" s="5"/>
      <c r="EK83" s="5"/>
      <c r="EL83" s="5"/>
      <c r="EM83" s="5"/>
      <c r="EN83" s="5"/>
      <c r="EO83" s="5"/>
      <c r="EP83" s="5"/>
      <c r="EQ83" s="5"/>
      <c r="ER83" s="5"/>
      <c r="ES83" s="5"/>
      <c r="ET83" s="5"/>
      <c r="EU83" s="5"/>
      <c r="EV83" s="5"/>
      <c r="EW83" s="5"/>
      <c r="EX83" s="5"/>
      <c r="EY83" s="5"/>
      <c r="EZ83" s="5"/>
      <c r="FA83" s="5"/>
      <c r="FB83" s="5"/>
      <c r="FC83" s="5"/>
      <c r="FD83" s="5"/>
      <c r="FE83" s="5"/>
      <c r="FF83" s="5"/>
      <c r="FG83" s="5"/>
      <c r="FH83" s="5"/>
      <c r="FI83" s="5"/>
      <c r="FJ83" s="5"/>
      <c r="FK83" s="5"/>
      <c r="FL83" s="5"/>
      <c r="FM83" s="5"/>
      <c r="FN83" s="5"/>
      <c r="FO83" s="5"/>
      <c r="FP83" s="5"/>
      <c r="FQ83" s="5"/>
      <c r="FR83" s="5"/>
      <c r="FS83" s="5"/>
      <c r="FT83" s="5"/>
      <c r="FU83" s="5"/>
      <c r="FV83" s="5"/>
      <c r="FW83" s="5"/>
      <c r="FX83" s="5"/>
      <c r="FY83" s="5"/>
      <c r="FZ83" s="5"/>
      <c r="GA83" s="5"/>
      <c r="GB83" s="5"/>
      <c r="GC83" s="5"/>
      <c r="GD83" s="5"/>
      <c r="GE83" s="5"/>
      <c r="GF83" s="5"/>
      <c r="GG83" s="5"/>
      <c r="GH83" s="5"/>
      <c r="GI83" s="5"/>
      <c r="GJ83" s="5"/>
      <c r="GK83" s="5"/>
      <c r="GL83" s="5"/>
      <c r="GM83" s="5"/>
      <c r="GN83" s="5"/>
      <c r="GO83" s="5"/>
      <c r="GP83" s="5"/>
      <c r="GQ83" s="5"/>
      <c r="GR83" s="5"/>
      <c r="GS83" s="5"/>
      <c r="GT83" s="5"/>
      <c r="GU83" s="5"/>
      <c r="GV83" s="5"/>
      <c r="GW83" s="5"/>
      <c r="GX83" s="5"/>
      <c r="GY83" s="5"/>
      <c r="GZ83" s="5"/>
      <c r="HA83" s="5"/>
      <c r="HB83" s="5"/>
      <c r="HC83" s="5"/>
      <c r="HD83" s="5"/>
      <c r="HE83" s="5"/>
      <c r="HF83" s="5"/>
      <c r="HG83" s="5"/>
      <c r="HH83" s="5"/>
      <c r="HI83" s="5"/>
      <c r="HJ83" s="5"/>
      <c r="HK83" s="5"/>
      <c r="HL83" s="5"/>
      <c r="HM83" s="5"/>
      <c r="HN83" s="5"/>
      <c r="HO83" s="5"/>
      <c r="HP83" s="5"/>
      <c r="HQ83" s="5"/>
      <c r="HR83" s="5"/>
      <c r="HS83" s="5"/>
    </row>
    <row r="84" spans="1:227" s="4" customFormat="1" ht="51" customHeight="1">
      <c r="A84" s="348">
        <f>IF(M84="entry fee only","",IF(M84="coach entry only","",24))</f>
        <v>24</v>
      </c>
      <c r="B84" s="333" t="str">
        <f>IF(M84="","",IF(M84="Q - Player Entry-Fee only","Entry Fee",IF(M84="R - Entry Fee &amp; Meal Package","Entry/Meal",IF(M84="S - Meal Package","Meal only",IF(M84="choose a package","",_xlfn.XLOOKUP(DE84,A:A,O:O))))))</f>
        <v/>
      </c>
      <c r="C84" s="100"/>
      <c r="D84" s="54"/>
      <c r="E84" s="34"/>
      <c r="F84" s="35"/>
      <c r="G84" s="304"/>
      <c r="H84" s="303"/>
      <c r="I84" s="36"/>
      <c r="J84" s="37"/>
      <c r="K84" s="38"/>
      <c r="L84" s="37"/>
      <c r="M84" s="295"/>
      <c r="N84" s="296"/>
      <c r="O84" s="296"/>
      <c r="P84" s="276" t="str">
        <f>IF(O84="","",IF(O84="choose check-out","",O84-N84))</f>
        <v/>
      </c>
      <c r="Q84" s="296"/>
      <c r="R84" s="40"/>
      <c r="S84" s="38"/>
      <c r="T84" s="296"/>
      <c r="U84" s="40"/>
      <c r="V84" s="38"/>
      <c r="W84" s="253" t="b">
        <v>0</v>
      </c>
      <c r="X84" s="253" t="b">
        <v>0</v>
      </c>
      <c r="Y84" s="253" t="b">
        <v>0</v>
      </c>
      <c r="Z84" s="41"/>
      <c r="AA84" s="105">
        <f>IF(M84="Q - Player Entry-Fee only",_xlfn.XLOOKUP(M84,Z:Z,L:L),IF(M84="S - Meal package",_xlfn.XLOOKUP(M84,Z:Z,L:L),IF(M84="R - Entry Fee &amp; Meal Package",_xlfn.XLOOKUP(M84,Z:Z,L:L),IF(O84="",0,IF(O84="choose check-out",0,_xlfn.XLOOKUP(DE84,A:A,L:L)))-(IF(Y84=TRUE,90,0)))))</f>
        <v>0</v>
      </c>
      <c r="AB84" s="5">
        <f t="shared" si="15"/>
        <v>0</v>
      </c>
      <c r="AC84" s="5"/>
      <c r="AD84" s="5"/>
      <c r="AE84" s="5">
        <f>IF(AB84="single room",O84*$L$170,0)</f>
        <v>0</v>
      </c>
      <c r="AF84" s="5">
        <f>IF(AB84="double room",O84*$L$169,0)</f>
        <v>0</v>
      </c>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5"/>
      <c r="BH84" s="5"/>
      <c r="BI84" s="5"/>
      <c r="BJ84" s="5" t="str">
        <f>IF(BS84=1,"YES","NO")</f>
        <v>NO</v>
      </c>
      <c r="BK84" s="5">
        <f t="shared" si="21"/>
        <v>0</v>
      </c>
      <c r="BL84" s="5">
        <f t="shared" si="21"/>
        <v>0</v>
      </c>
      <c r="BM84" s="5">
        <f t="shared" si="21"/>
        <v>0</v>
      </c>
      <c r="BN84" s="5">
        <f t="shared" si="21"/>
        <v>0</v>
      </c>
      <c r="BO84" s="5">
        <f t="shared" si="21"/>
        <v>0</v>
      </c>
      <c r="BP84" s="5">
        <f t="shared" si="21"/>
        <v>0</v>
      </c>
      <c r="BQ84" s="5">
        <f t="shared" si="21"/>
        <v>0</v>
      </c>
      <c r="BR84" s="5">
        <f t="shared" si="21"/>
        <v>0</v>
      </c>
      <c r="BS84" s="5">
        <f>SUM(BK84:BR84)</f>
        <v>0</v>
      </c>
      <c r="CQ84" s="5"/>
      <c r="CR84" s="5" t="b">
        <f t="shared" si="18"/>
        <v>0</v>
      </c>
      <c r="CS84" s="5" t="b">
        <f t="shared" si="19"/>
        <v>0</v>
      </c>
      <c r="CT84" s="5"/>
      <c r="CU84" s="5"/>
      <c r="CV84" s="5"/>
      <c r="CW84" s="5"/>
      <c r="CX84" s="5"/>
      <c r="CY84" s="5"/>
      <c r="CZ84" s="5"/>
      <c r="DA84" s="5"/>
      <c r="DB84" s="5"/>
      <c r="DC84" s="5"/>
      <c r="DD84" s="6" t="str">
        <f t="shared" si="20"/>
        <v/>
      </c>
      <c r="DE84" s="5" t="str">
        <f t="shared" si="17"/>
        <v>,</v>
      </c>
      <c r="DF84" s="5"/>
      <c r="DG84" s="5"/>
      <c r="DH84" s="5"/>
      <c r="DI84" s="5"/>
      <c r="DJ84" s="5"/>
      <c r="DK84" s="5"/>
      <c r="DL84" s="5"/>
      <c r="DM84" s="5"/>
      <c r="DN84" s="5"/>
      <c r="DO84" s="5"/>
      <c r="DP84" s="5"/>
      <c r="DQ84" s="5"/>
      <c r="DR84" s="5"/>
      <c r="DS84" s="5"/>
      <c r="DT84" s="5"/>
      <c r="DU84" s="5"/>
      <c r="DV84" s="5"/>
      <c r="DW84" s="5"/>
      <c r="DX84" s="5"/>
      <c r="DY84" s="5"/>
      <c r="DZ84" s="5"/>
      <c r="EA84" s="5"/>
      <c r="EB84" s="5"/>
      <c r="EC84" s="5"/>
      <c r="ED84" s="5"/>
      <c r="EE84" s="5"/>
      <c r="EF84" s="5"/>
      <c r="EG84" s="5"/>
      <c r="EH84" s="5"/>
      <c r="EI84" s="5"/>
      <c r="EJ84" s="5"/>
      <c r="EK84" s="5"/>
      <c r="EL84" s="5"/>
      <c r="EM84" s="5"/>
      <c r="EN84" s="5"/>
      <c r="EO84" s="5"/>
      <c r="EP84" s="5"/>
      <c r="EQ84" s="5"/>
      <c r="ER84" s="5"/>
      <c r="ES84" s="5"/>
      <c r="ET84" s="5"/>
      <c r="EU84" s="5"/>
      <c r="EV84" s="5"/>
      <c r="EW84" s="5"/>
      <c r="EX84" s="5"/>
      <c r="EY84" s="5"/>
      <c r="EZ84" s="5"/>
      <c r="FA84" s="5"/>
      <c r="FB84" s="5"/>
      <c r="FC84" s="5"/>
      <c r="FD84" s="5"/>
      <c r="FE84" s="5"/>
      <c r="FF84" s="5"/>
      <c r="FG84" s="5"/>
      <c r="FH84" s="5"/>
      <c r="FI84" s="5"/>
      <c r="FJ84" s="5"/>
      <c r="FK84" s="5"/>
      <c r="FL84" s="5"/>
      <c r="FM84" s="5"/>
      <c r="FN84" s="5"/>
      <c r="FO84" s="5"/>
      <c r="FP84" s="5"/>
      <c r="FQ84" s="5"/>
      <c r="FR84" s="5"/>
      <c r="FS84" s="5"/>
      <c r="FT84" s="5"/>
      <c r="FU84" s="5"/>
      <c r="FV84" s="5"/>
      <c r="FW84" s="5"/>
      <c r="FX84" s="5"/>
      <c r="FY84" s="5"/>
      <c r="FZ84" s="5"/>
      <c r="GA84" s="5"/>
      <c r="GB84" s="5"/>
      <c r="GC84" s="5"/>
      <c r="GD84" s="5"/>
      <c r="GE84" s="5"/>
      <c r="GF84" s="5"/>
      <c r="GG84" s="5"/>
      <c r="GH84" s="5"/>
      <c r="GI84" s="5"/>
      <c r="GJ84" s="5"/>
      <c r="GK84" s="5"/>
      <c r="GL84" s="5"/>
      <c r="GM84" s="5"/>
      <c r="GN84" s="5"/>
      <c r="GO84" s="5"/>
      <c r="GP84" s="5"/>
      <c r="GQ84" s="5"/>
      <c r="GR84" s="5"/>
      <c r="GS84" s="5"/>
      <c r="GT84" s="5"/>
      <c r="GU84" s="5"/>
      <c r="GV84" s="5"/>
      <c r="GW84" s="5"/>
      <c r="GX84" s="5"/>
      <c r="GY84" s="5"/>
      <c r="GZ84" s="5"/>
      <c r="HA84" s="5"/>
      <c r="HB84" s="5"/>
      <c r="HC84" s="5"/>
      <c r="HD84" s="5"/>
      <c r="HE84" s="5"/>
      <c r="HF84" s="5"/>
      <c r="HG84" s="5"/>
      <c r="HH84" s="5"/>
      <c r="HI84" s="5"/>
      <c r="HJ84" s="5"/>
      <c r="HK84" s="5"/>
      <c r="HL84" s="5"/>
      <c r="HM84" s="5"/>
      <c r="HN84" s="5"/>
      <c r="HO84" s="5"/>
      <c r="HP84" s="5"/>
      <c r="HQ84" s="5"/>
      <c r="HR84" s="5"/>
      <c r="HS84" s="5"/>
    </row>
    <row r="85" spans="1:227" s="4" customFormat="1" ht="51" customHeight="1">
      <c r="A85" s="348"/>
      <c r="B85" s="333"/>
      <c r="C85" s="41"/>
      <c r="D85" s="54"/>
      <c r="E85" s="34"/>
      <c r="F85" s="35"/>
      <c r="G85" s="304"/>
      <c r="H85" s="303"/>
      <c r="I85" s="36"/>
      <c r="J85" s="37"/>
      <c r="K85" s="38"/>
      <c r="L85" s="37"/>
      <c r="M85" s="295"/>
      <c r="N85" s="296"/>
      <c r="O85" s="296"/>
      <c r="P85" s="276" t="str">
        <f>IF(O85="","",IF(O85="choose check-out","",O85-N85))</f>
        <v/>
      </c>
      <c r="Q85" s="296"/>
      <c r="R85" s="40"/>
      <c r="S85" s="38"/>
      <c r="T85" s="296"/>
      <c r="U85" s="40"/>
      <c r="V85" s="38"/>
      <c r="W85" s="253" t="b">
        <v>0</v>
      </c>
      <c r="X85" s="253" t="b">
        <v>0</v>
      </c>
      <c r="Y85" s="253" t="b">
        <v>0</v>
      </c>
      <c r="Z85" s="41"/>
      <c r="AA85" s="105">
        <f>IF(M85="Q - Player Entry-Fee only",_xlfn.XLOOKUP(M85,Z:Z,L:L),IF(M85="S - Meal package",_xlfn.XLOOKUP(M85,Z:Z,L:L),IF(M85="R - Entry Fee &amp; Meal Package",_xlfn.XLOOKUP(M85,Z:Z,L:L),IF(O85="",0,IF(O85="choose check-out",0,_xlfn.XLOOKUP(DE85,A:A,L:L)))-(IF(Y85=TRUE,90,0)))))</f>
        <v>0</v>
      </c>
      <c r="AB85" s="5">
        <f t="shared" si="15"/>
        <v>0</v>
      </c>
      <c r="AC85" s="5"/>
      <c r="AD85" s="5"/>
      <c r="AE85" s="5">
        <f>IF(AB85="single room",O84*$L$170,0)</f>
        <v>0</v>
      </c>
      <c r="AF85" s="5">
        <f>IF(AB85="double room",O84*$L$169,0)</f>
        <v>0</v>
      </c>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c r="BH85" s="5"/>
      <c r="BI85" s="5"/>
      <c r="BJ85" s="5" t="str">
        <f>IF(BS85=1,"YES","NO")</f>
        <v>NO</v>
      </c>
      <c r="BK85" s="5">
        <f t="shared" si="21"/>
        <v>0</v>
      </c>
      <c r="BL85" s="5">
        <f t="shared" si="21"/>
        <v>0</v>
      </c>
      <c r="BM85" s="5">
        <f t="shared" si="21"/>
        <v>0</v>
      </c>
      <c r="BN85" s="5">
        <f t="shared" si="21"/>
        <v>0</v>
      </c>
      <c r="BO85" s="5">
        <f t="shared" si="21"/>
        <v>0</v>
      </c>
      <c r="BP85" s="5">
        <f t="shared" si="21"/>
        <v>0</v>
      </c>
      <c r="BQ85" s="5">
        <f t="shared" si="21"/>
        <v>0</v>
      </c>
      <c r="BR85" s="5">
        <f t="shared" si="21"/>
        <v>0</v>
      </c>
      <c r="BS85" s="5">
        <f>SUM(BK85:BR85)</f>
        <v>0</v>
      </c>
      <c r="CQ85" s="5"/>
      <c r="CR85" s="5" t="b">
        <f t="shared" si="18"/>
        <v>0</v>
      </c>
      <c r="CS85" s="5" t="b">
        <f t="shared" si="19"/>
        <v>0</v>
      </c>
      <c r="CT85" s="5"/>
      <c r="CU85" s="5"/>
      <c r="CV85" s="5"/>
      <c r="CW85" s="5"/>
      <c r="CX85" s="5"/>
      <c r="CY85" s="5"/>
      <c r="CZ85" s="5"/>
      <c r="DA85" s="5"/>
      <c r="DB85" s="5"/>
      <c r="DC85" s="5"/>
      <c r="DD85" s="6" t="str">
        <f t="shared" si="20"/>
        <v/>
      </c>
      <c r="DE85" s="5" t="str">
        <f t="shared" si="17"/>
        <v>,</v>
      </c>
      <c r="DF85" s="5"/>
      <c r="DG85" s="5"/>
      <c r="DH85" s="5"/>
      <c r="DI85" s="5"/>
      <c r="DJ85" s="5"/>
      <c r="DK85" s="5"/>
      <c r="DL85" s="5"/>
      <c r="DM85" s="5"/>
      <c r="DN85" s="5"/>
      <c r="DO85" s="5"/>
      <c r="DP85" s="5"/>
      <c r="DQ85" s="5"/>
      <c r="DR85" s="5"/>
      <c r="DS85" s="5"/>
      <c r="DT85" s="5"/>
      <c r="DU85" s="5"/>
      <c r="DV85" s="5"/>
      <c r="DW85" s="5"/>
      <c r="DX85" s="5"/>
      <c r="DY85" s="5"/>
      <c r="DZ85" s="5"/>
      <c r="EA85" s="5"/>
      <c r="EB85" s="5"/>
      <c r="EC85" s="5"/>
      <c r="ED85" s="5"/>
      <c r="EE85" s="5"/>
      <c r="EF85" s="5"/>
      <c r="EG85" s="5"/>
      <c r="EH85" s="5"/>
      <c r="EI85" s="5"/>
      <c r="EJ85" s="5"/>
      <c r="EK85" s="5"/>
      <c r="EL85" s="5"/>
      <c r="EM85" s="5"/>
      <c r="EN85" s="5"/>
      <c r="EO85" s="5"/>
      <c r="EP85" s="5"/>
      <c r="EQ85" s="5"/>
      <c r="ER85" s="5"/>
      <c r="ES85" s="5"/>
      <c r="ET85" s="5"/>
      <c r="EU85" s="5"/>
      <c r="EV85" s="5"/>
      <c r="EW85" s="5"/>
      <c r="EX85" s="5"/>
      <c r="EY85" s="5"/>
      <c r="EZ85" s="5"/>
      <c r="FA85" s="5"/>
      <c r="FB85" s="5"/>
      <c r="FC85" s="5"/>
      <c r="FD85" s="5"/>
      <c r="FE85" s="5"/>
      <c r="FF85" s="5"/>
      <c r="FG85" s="5"/>
      <c r="FH85" s="5"/>
      <c r="FI85" s="5"/>
      <c r="FJ85" s="5"/>
      <c r="FK85" s="5"/>
      <c r="FL85" s="5"/>
      <c r="FM85" s="5"/>
      <c r="FN85" s="5"/>
      <c r="FO85" s="5"/>
      <c r="FP85" s="5"/>
      <c r="FQ85" s="5"/>
      <c r="FR85" s="5"/>
      <c r="FS85" s="5"/>
      <c r="FT85" s="5"/>
      <c r="FU85" s="5"/>
      <c r="FV85" s="5"/>
      <c r="FW85" s="5"/>
      <c r="FX85" s="5"/>
      <c r="FY85" s="5"/>
      <c r="FZ85" s="5"/>
      <c r="GA85" s="5"/>
      <c r="GB85" s="5"/>
      <c r="GC85" s="5"/>
      <c r="GD85" s="5"/>
      <c r="GE85" s="5"/>
      <c r="GF85" s="5"/>
      <c r="GG85" s="5"/>
      <c r="GH85" s="5"/>
      <c r="GI85" s="5"/>
      <c r="GJ85" s="5"/>
      <c r="GK85" s="5"/>
      <c r="GL85" s="5"/>
      <c r="GM85" s="5"/>
      <c r="GN85" s="5"/>
      <c r="GO85" s="5"/>
      <c r="GP85" s="5"/>
      <c r="GQ85" s="5"/>
      <c r="GR85" s="5"/>
      <c r="GS85" s="5"/>
      <c r="GT85" s="5"/>
      <c r="GU85" s="5"/>
      <c r="GV85" s="5"/>
      <c r="GW85" s="5"/>
      <c r="GX85" s="5"/>
      <c r="GY85" s="5"/>
      <c r="GZ85" s="5"/>
      <c r="HA85" s="5"/>
      <c r="HB85" s="5"/>
      <c r="HC85" s="5"/>
      <c r="HD85" s="5"/>
      <c r="HE85" s="5"/>
      <c r="HF85" s="5"/>
      <c r="HG85" s="5"/>
      <c r="HH85" s="5"/>
      <c r="HI85" s="5"/>
      <c r="HJ85" s="5"/>
      <c r="HK85" s="5"/>
      <c r="HL85" s="5"/>
      <c r="HM85" s="5"/>
      <c r="HN85" s="5"/>
      <c r="HO85" s="5"/>
      <c r="HP85" s="5"/>
      <c r="HQ85" s="5"/>
      <c r="HR85" s="5"/>
      <c r="HS85" s="5"/>
    </row>
    <row r="86" spans="1:227" s="4" customFormat="1" ht="5.25" customHeight="1">
      <c r="A86" s="28"/>
      <c r="B86" s="58"/>
      <c r="C86" s="41"/>
      <c r="D86" s="51"/>
      <c r="E86" s="23"/>
      <c r="F86" s="24"/>
      <c r="G86" s="24"/>
      <c r="H86" s="25"/>
      <c r="I86" s="36"/>
      <c r="J86" s="26"/>
      <c r="K86" s="38"/>
      <c r="L86" s="37"/>
      <c r="M86" s="39"/>
      <c r="N86" s="271"/>
      <c r="O86" s="271"/>
      <c r="P86" s="276"/>
      <c r="Q86" s="271"/>
      <c r="R86" s="27"/>
      <c r="S86" s="25"/>
      <c r="T86" s="271"/>
      <c r="U86" s="27"/>
      <c r="V86" s="25"/>
      <c r="W86" s="25"/>
      <c r="X86" s="25"/>
      <c r="Y86" s="25"/>
      <c r="Z86" s="199"/>
      <c r="AA86" s="44"/>
      <c r="AB86" s="5">
        <f t="shared" si="15"/>
        <v>0</v>
      </c>
      <c r="AC86" s="6"/>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L86" s="5"/>
      <c r="BM86" s="5"/>
      <c r="BN86" s="5"/>
      <c r="BO86" s="5"/>
      <c r="BP86" s="5"/>
      <c r="BQ86" s="5"/>
      <c r="BR86" s="5"/>
      <c r="BS86" s="5"/>
      <c r="CQ86" s="5"/>
      <c r="CR86" s="5" t="b">
        <f t="shared" si="18"/>
        <v>0</v>
      </c>
      <c r="CS86" s="5" t="b">
        <f t="shared" si="19"/>
        <v>0</v>
      </c>
      <c r="CT86" s="5"/>
      <c r="CU86" s="5"/>
      <c r="CV86" s="5"/>
      <c r="CW86" s="5"/>
      <c r="CX86" s="5"/>
      <c r="CY86" s="5"/>
      <c r="CZ86" s="5"/>
      <c r="DA86" s="5"/>
      <c r="DB86" s="5"/>
      <c r="DC86" s="5"/>
      <c r="DD86" s="6" t="str">
        <f t="shared" si="20"/>
        <v/>
      </c>
      <c r="DE86" s="5" t="str">
        <f t="shared" si="17"/>
        <v>,</v>
      </c>
      <c r="DF86" s="5"/>
      <c r="DG86" s="5"/>
      <c r="DH86" s="5"/>
      <c r="DI86" s="5"/>
      <c r="DJ86" s="5"/>
      <c r="DK86" s="5"/>
      <c r="DL86" s="5"/>
      <c r="DM86" s="5"/>
      <c r="DN86" s="5"/>
      <c r="DO86" s="5"/>
      <c r="DP86" s="5"/>
      <c r="DQ86" s="5"/>
      <c r="DR86" s="5"/>
      <c r="DS86" s="5"/>
      <c r="DT86" s="5"/>
      <c r="DU86" s="5"/>
      <c r="DV86" s="5"/>
      <c r="DW86" s="5"/>
      <c r="DX86" s="5"/>
      <c r="DY86" s="5"/>
      <c r="DZ86" s="5"/>
      <c r="EA86" s="5"/>
      <c r="EB86" s="5"/>
      <c r="EC86" s="5"/>
      <c r="ED86" s="5"/>
      <c r="EE86" s="5"/>
      <c r="EF86" s="5"/>
      <c r="EG86" s="5"/>
      <c r="EH86" s="5"/>
      <c r="EI86" s="5"/>
      <c r="EJ86" s="5"/>
      <c r="EK86" s="5"/>
      <c r="EL86" s="5"/>
      <c r="EM86" s="5"/>
      <c r="EN86" s="5"/>
      <c r="EO86" s="5"/>
      <c r="EP86" s="5"/>
      <c r="EQ86" s="5"/>
      <c r="ER86" s="5"/>
      <c r="ES86" s="5"/>
      <c r="ET86" s="5"/>
      <c r="EU86" s="5"/>
      <c r="EV86" s="5"/>
      <c r="EW86" s="5"/>
      <c r="EX86" s="5"/>
      <c r="EY86" s="5"/>
      <c r="EZ86" s="5"/>
      <c r="FA86" s="5"/>
      <c r="FB86" s="5"/>
      <c r="FC86" s="5"/>
      <c r="FD86" s="5"/>
      <c r="FE86" s="5"/>
      <c r="FF86" s="5"/>
      <c r="FG86" s="5"/>
      <c r="FH86" s="5"/>
      <c r="FI86" s="5"/>
      <c r="FJ86" s="5"/>
      <c r="FK86" s="5"/>
      <c r="FL86" s="5"/>
      <c r="FM86" s="5"/>
      <c r="FN86" s="5"/>
      <c r="FO86" s="5"/>
      <c r="FP86" s="5"/>
      <c r="FQ86" s="5"/>
      <c r="FR86" s="5"/>
      <c r="FS86" s="5"/>
      <c r="FT86" s="5"/>
      <c r="FU86" s="5"/>
      <c r="FV86" s="5"/>
      <c r="FW86" s="5"/>
      <c r="FX86" s="5"/>
      <c r="FY86" s="5"/>
      <c r="FZ86" s="5"/>
      <c r="GA86" s="5"/>
      <c r="GB86" s="5"/>
      <c r="GC86" s="5"/>
      <c r="GD86" s="5"/>
      <c r="GE86" s="5"/>
      <c r="GF86" s="5"/>
      <c r="GG86" s="5"/>
      <c r="GH86" s="5"/>
      <c r="GI86" s="5"/>
      <c r="GJ86" s="5"/>
      <c r="GK86" s="5"/>
      <c r="GL86" s="5"/>
      <c r="GM86" s="5"/>
      <c r="GN86" s="5"/>
      <c r="GO86" s="5"/>
      <c r="GP86" s="5"/>
      <c r="GQ86" s="5"/>
      <c r="GR86" s="5"/>
      <c r="GS86" s="5"/>
      <c r="GT86" s="5"/>
      <c r="GU86" s="5"/>
      <c r="GV86" s="5"/>
      <c r="GW86" s="5"/>
      <c r="GX86" s="5"/>
      <c r="GY86" s="5"/>
      <c r="GZ86" s="5"/>
      <c r="HA86" s="5"/>
      <c r="HB86" s="5"/>
      <c r="HC86" s="5"/>
      <c r="HD86" s="5"/>
      <c r="HE86" s="5"/>
      <c r="HF86" s="5"/>
      <c r="HG86" s="5"/>
      <c r="HH86" s="5"/>
      <c r="HI86" s="5"/>
      <c r="HJ86" s="5"/>
      <c r="HK86" s="5"/>
      <c r="HL86" s="5"/>
      <c r="HM86" s="5"/>
      <c r="HN86" s="5"/>
      <c r="HO86" s="5"/>
      <c r="HP86" s="5"/>
      <c r="HQ86" s="5"/>
      <c r="HR86" s="5"/>
      <c r="HS86" s="5"/>
    </row>
    <row r="87" spans="1:227" s="4" customFormat="1" ht="51" customHeight="1">
      <c r="A87" s="348">
        <f>IF(M87="entry fee only","",IF(M87="coach entry only","",25))</f>
        <v>25</v>
      </c>
      <c r="B87" s="333" t="str">
        <f>IF(M87="","",IF(M87="Q - Player Entry-Fee only","Entry Fee",IF(M87="R - Entry Fee &amp; Meal Package","Entry/Meal",IF(M87="S - Meal Package","Meal only",IF(M87="choose a package","",_xlfn.XLOOKUP(DE87,A:A,O:O))))))</f>
        <v/>
      </c>
      <c r="C87" s="100"/>
      <c r="D87" s="54"/>
      <c r="E87" s="34"/>
      <c r="F87" s="35"/>
      <c r="G87" s="304"/>
      <c r="H87" s="303"/>
      <c r="I87" s="36"/>
      <c r="J87" s="37"/>
      <c r="K87" s="38"/>
      <c r="L87" s="37"/>
      <c r="M87" s="295"/>
      <c r="N87" s="296"/>
      <c r="O87" s="296"/>
      <c r="P87" s="276" t="str">
        <f>IF(O87="","",IF(O87="choose check-out","",O87-N87))</f>
        <v/>
      </c>
      <c r="Q87" s="296"/>
      <c r="R87" s="40"/>
      <c r="S87" s="38"/>
      <c r="T87" s="296"/>
      <c r="U87" s="40"/>
      <c r="V87" s="38"/>
      <c r="W87" s="253" t="b">
        <v>0</v>
      </c>
      <c r="X87" s="253" t="b">
        <v>0</v>
      </c>
      <c r="Y87" s="253" t="b">
        <v>0</v>
      </c>
      <c r="Z87" s="41"/>
      <c r="AA87" s="105">
        <f>IF(M87="Q - Player Entry-Fee only",_xlfn.XLOOKUP(M87,Z:Z,L:L),IF(M87="S - Meal package",_xlfn.XLOOKUP(M87,Z:Z,L:L),IF(M87="R - Entry Fee &amp; Meal Package",_xlfn.XLOOKUP(M87,Z:Z,L:L),IF(O87="",0,IF(O87="choose check-out",0,_xlfn.XLOOKUP(DE87,A:A,L:L)))-(IF(Y87=TRUE,90,0)))))</f>
        <v>0</v>
      </c>
      <c r="AB87" s="5">
        <f t="shared" si="15"/>
        <v>0</v>
      </c>
      <c r="AC87" s="5"/>
      <c r="AD87" s="5"/>
      <c r="AE87" s="5">
        <f>IF(AB87="single room",O87*$L$170,0)</f>
        <v>0</v>
      </c>
      <c r="AF87" s="5">
        <f>IF(AB87="double room",O87*$L$169,0)</f>
        <v>0</v>
      </c>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t="str">
        <f>IF(BS87=1,"YES","NO")</f>
        <v>NO</v>
      </c>
      <c r="BK87" s="5">
        <f t="shared" si="21"/>
        <v>0</v>
      </c>
      <c r="BL87" s="5">
        <f t="shared" si="21"/>
        <v>0</v>
      </c>
      <c r="BM87" s="5">
        <f t="shared" si="21"/>
        <v>0</v>
      </c>
      <c r="BN87" s="5">
        <f t="shared" si="21"/>
        <v>0</v>
      </c>
      <c r="BO87" s="5">
        <f t="shared" si="21"/>
        <v>0</v>
      </c>
      <c r="BP87" s="5">
        <f t="shared" si="21"/>
        <v>0</v>
      </c>
      <c r="BQ87" s="5">
        <f t="shared" si="21"/>
        <v>0</v>
      </c>
      <c r="BR87" s="5">
        <f t="shared" si="21"/>
        <v>0</v>
      </c>
      <c r="BS87" s="5">
        <f>SUM(BK87:BR87)</f>
        <v>0</v>
      </c>
      <c r="CQ87" s="5"/>
      <c r="CR87" s="5" t="b">
        <f t="shared" si="18"/>
        <v>0</v>
      </c>
      <c r="CS87" s="5" t="b">
        <f t="shared" si="19"/>
        <v>0</v>
      </c>
      <c r="CT87" s="5"/>
      <c r="CU87" s="5"/>
      <c r="CV87" s="5"/>
      <c r="CW87" s="5"/>
      <c r="CX87" s="5"/>
      <c r="CY87" s="5"/>
      <c r="CZ87" s="5"/>
      <c r="DA87" s="5"/>
      <c r="DB87" s="5"/>
      <c r="DC87" s="5"/>
      <c r="DD87" s="6" t="str">
        <f t="shared" si="20"/>
        <v/>
      </c>
      <c r="DE87" s="5" t="str">
        <f t="shared" si="17"/>
        <v>,</v>
      </c>
      <c r="DF87" s="5"/>
      <c r="DG87" s="5"/>
      <c r="DH87" s="5"/>
      <c r="DI87" s="5"/>
      <c r="DJ87" s="5"/>
      <c r="DK87" s="5"/>
      <c r="DL87" s="5"/>
      <c r="DM87" s="5"/>
      <c r="DN87" s="5"/>
      <c r="DO87" s="5"/>
      <c r="DP87" s="5"/>
      <c r="DQ87" s="5"/>
      <c r="DR87" s="5"/>
      <c r="DS87" s="5"/>
      <c r="DT87" s="5"/>
      <c r="DU87" s="5"/>
      <c r="DV87" s="5"/>
      <c r="DW87" s="5"/>
      <c r="DX87" s="5"/>
      <c r="DY87" s="5"/>
      <c r="DZ87" s="5"/>
      <c r="EA87" s="5"/>
      <c r="EB87" s="5"/>
      <c r="EC87" s="5"/>
      <c r="ED87" s="5"/>
      <c r="EE87" s="5"/>
      <c r="EF87" s="5"/>
      <c r="EG87" s="5"/>
      <c r="EH87" s="5"/>
      <c r="EI87" s="5"/>
      <c r="EJ87" s="5"/>
      <c r="EK87" s="5"/>
      <c r="EL87" s="5"/>
      <c r="EM87" s="5"/>
      <c r="EN87" s="5"/>
      <c r="EO87" s="5"/>
      <c r="EP87" s="5"/>
      <c r="EQ87" s="5"/>
      <c r="ER87" s="5"/>
      <c r="ES87" s="5"/>
      <c r="ET87" s="5"/>
      <c r="EU87" s="5"/>
      <c r="EV87" s="5"/>
      <c r="EW87" s="5"/>
      <c r="EX87" s="5"/>
      <c r="EY87" s="5"/>
      <c r="EZ87" s="5"/>
      <c r="FA87" s="5"/>
      <c r="FB87" s="5"/>
      <c r="FC87" s="5"/>
      <c r="FD87" s="5"/>
      <c r="FE87" s="5"/>
      <c r="FF87" s="5"/>
      <c r="FG87" s="5"/>
      <c r="FH87" s="5"/>
      <c r="FI87" s="5"/>
      <c r="FJ87" s="5"/>
      <c r="FK87" s="5"/>
      <c r="FL87" s="5"/>
      <c r="FM87" s="5"/>
      <c r="FN87" s="5"/>
      <c r="FO87" s="5"/>
      <c r="FP87" s="5"/>
      <c r="FQ87" s="5"/>
      <c r="FR87" s="5"/>
      <c r="FS87" s="5"/>
      <c r="FT87" s="5"/>
      <c r="FU87" s="5"/>
      <c r="FV87" s="5"/>
      <c r="FW87" s="5"/>
      <c r="FX87" s="5"/>
      <c r="FY87" s="5"/>
      <c r="FZ87" s="5"/>
      <c r="GA87" s="5"/>
      <c r="GB87" s="5"/>
      <c r="GC87" s="5"/>
      <c r="GD87" s="5"/>
      <c r="GE87" s="5"/>
      <c r="GF87" s="5"/>
      <c r="GG87" s="5"/>
      <c r="GH87" s="5"/>
      <c r="GI87" s="5"/>
      <c r="GJ87" s="5"/>
      <c r="GK87" s="5"/>
      <c r="GL87" s="5"/>
      <c r="GM87" s="5"/>
      <c r="GN87" s="5"/>
      <c r="GO87" s="5"/>
      <c r="GP87" s="5"/>
      <c r="GQ87" s="5"/>
      <c r="GR87" s="5"/>
      <c r="GS87" s="5"/>
      <c r="GT87" s="5"/>
      <c r="GU87" s="5"/>
      <c r="GV87" s="5"/>
      <c r="GW87" s="5"/>
      <c r="GX87" s="5"/>
      <c r="GY87" s="5"/>
      <c r="GZ87" s="5"/>
      <c r="HA87" s="5"/>
      <c r="HB87" s="5"/>
      <c r="HC87" s="5"/>
      <c r="HD87" s="5"/>
      <c r="HE87" s="5"/>
      <c r="HF87" s="5"/>
      <c r="HG87" s="5"/>
      <c r="HH87" s="5"/>
      <c r="HI87" s="5"/>
      <c r="HJ87" s="5"/>
      <c r="HK87" s="5"/>
      <c r="HL87" s="5"/>
      <c r="HM87" s="5"/>
      <c r="HN87" s="5"/>
      <c r="HO87" s="5"/>
      <c r="HP87" s="5"/>
      <c r="HQ87" s="5"/>
      <c r="HR87" s="5"/>
      <c r="HS87" s="5"/>
    </row>
    <row r="88" spans="1:227" s="4" customFormat="1" ht="51" customHeight="1">
      <c r="A88" s="348"/>
      <c r="B88" s="333"/>
      <c r="C88" s="41"/>
      <c r="D88" s="54"/>
      <c r="E88" s="34"/>
      <c r="F88" s="35"/>
      <c r="G88" s="304"/>
      <c r="H88" s="303"/>
      <c r="I88" s="36"/>
      <c r="J88" s="37"/>
      <c r="K88" s="38"/>
      <c r="L88" s="37"/>
      <c r="M88" s="295"/>
      <c r="N88" s="296"/>
      <c r="O88" s="296"/>
      <c r="P88" s="276" t="str">
        <f>IF(O88="","",IF(O88="choose check-out","",O88-N88))</f>
        <v/>
      </c>
      <c r="Q88" s="296"/>
      <c r="R88" s="40"/>
      <c r="S88" s="38"/>
      <c r="T88" s="296"/>
      <c r="U88" s="40"/>
      <c r="V88" s="38"/>
      <c r="W88" s="253" t="b">
        <v>0</v>
      </c>
      <c r="X88" s="253" t="b">
        <v>0</v>
      </c>
      <c r="Y88" s="253" t="b">
        <v>0</v>
      </c>
      <c r="Z88" s="41"/>
      <c r="AA88" s="105">
        <f>IF(M88="Q - Player Entry-Fee only",_xlfn.XLOOKUP(M88,Z:Z,L:L),IF(M88="S - Meal package",_xlfn.XLOOKUP(M88,Z:Z,L:L),IF(M88="R - Entry Fee &amp; Meal Package",_xlfn.XLOOKUP(M88,Z:Z,L:L),IF(O88="",0,IF(O88="choose check-out",0,_xlfn.XLOOKUP(DE88,A:A,L:L)))-(IF(Y88=TRUE,90,0)))))</f>
        <v>0</v>
      </c>
      <c r="AB88" s="5">
        <f t="shared" si="15"/>
        <v>0</v>
      </c>
      <c r="AC88" s="5"/>
      <c r="AD88" s="5"/>
      <c r="AE88" s="5">
        <f>IF(AB88="single room",O87*$L$170,0)</f>
        <v>0</v>
      </c>
      <c r="AF88" s="5">
        <f>IF(AB88="double room",O87*$L$169,0)</f>
        <v>0</v>
      </c>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t="str">
        <f>IF(BS88=1,"YES","NO")</f>
        <v>NO</v>
      </c>
      <c r="BK88" s="5">
        <f t="shared" si="21"/>
        <v>0</v>
      </c>
      <c r="BL88" s="5">
        <f t="shared" si="21"/>
        <v>0</v>
      </c>
      <c r="BM88" s="5">
        <f t="shared" si="21"/>
        <v>0</v>
      </c>
      <c r="BN88" s="5">
        <f t="shared" si="21"/>
        <v>0</v>
      </c>
      <c r="BO88" s="5">
        <f t="shared" si="21"/>
        <v>0</v>
      </c>
      <c r="BP88" s="5">
        <f t="shared" si="21"/>
        <v>0</v>
      </c>
      <c r="BQ88" s="5">
        <f t="shared" si="21"/>
        <v>0</v>
      </c>
      <c r="BR88" s="5">
        <f t="shared" si="21"/>
        <v>0</v>
      </c>
      <c r="BS88" s="5">
        <f>SUM(BK88:BR88)</f>
        <v>0</v>
      </c>
      <c r="CQ88" s="5"/>
      <c r="CR88" s="5" t="b">
        <f t="shared" si="18"/>
        <v>0</v>
      </c>
      <c r="CS88" s="5" t="b">
        <f t="shared" si="19"/>
        <v>0</v>
      </c>
      <c r="CT88" s="5"/>
      <c r="CU88" s="5"/>
      <c r="CV88" s="5"/>
      <c r="CW88" s="5"/>
      <c r="CX88" s="5"/>
      <c r="CY88" s="5"/>
      <c r="CZ88" s="5"/>
      <c r="DA88" s="5"/>
      <c r="DB88" s="5"/>
      <c r="DC88" s="5"/>
      <c r="DD88" s="6" t="str">
        <f t="shared" si="20"/>
        <v/>
      </c>
      <c r="DE88" s="5" t="str">
        <f t="shared" si="17"/>
        <v>,</v>
      </c>
      <c r="DF88" s="5"/>
      <c r="DG88" s="5"/>
      <c r="DH88" s="5"/>
      <c r="DI88" s="5"/>
      <c r="DJ88" s="5"/>
      <c r="DK88" s="5"/>
      <c r="DL88" s="5"/>
      <c r="DM88" s="5"/>
      <c r="DN88" s="5"/>
      <c r="DO88" s="5"/>
      <c r="DP88" s="5"/>
      <c r="DQ88" s="5"/>
      <c r="DR88" s="5"/>
      <c r="DS88" s="5"/>
      <c r="DT88" s="5"/>
      <c r="DU88" s="5"/>
      <c r="DV88" s="5"/>
      <c r="DW88" s="5"/>
      <c r="DX88" s="5"/>
      <c r="DY88" s="5"/>
      <c r="DZ88" s="5"/>
      <c r="EA88" s="5"/>
      <c r="EB88" s="5"/>
      <c r="EC88" s="5"/>
      <c r="ED88" s="5"/>
      <c r="EE88" s="5"/>
      <c r="EF88" s="5"/>
      <c r="EG88" s="5"/>
      <c r="EH88" s="5"/>
      <c r="EI88" s="5"/>
      <c r="EJ88" s="5"/>
      <c r="EK88" s="5"/>
      <c r="EL88" s="5"/>
      <c r="EM88" s="5"/>
      <c r="EN88" s="5"/>
      <c r="EO88" s="5"/>
      <c r="EP88" s="5"/>
      <c r="EQ88" s="5"/>
      <c r="ER88" s="5"/>
      <c r="ES88" s="5"/>
      <c r="ET88" s="5"/>
      <c r="EU88" s="5"/>
      <c r="EV88" s="5"/>
      <c r="EW88" s="5"/>
      <c r="EX88" s="5"/>
      <c r="EY88" s="5"/>
      <c r="EZ88" s="5"/>
      <c r="FA88" s="5"/>
      <c r="FB88" s="5"/>
      <c r="FC88" s="5"/>
      <c r="FD88" s="5"/>
      <c r="FE88" s="5"/>
      <c r="FF88" s="5"/>
      <c r="FG88" s="5"/>
      <c r="FH88" s="5"/>
      <c r="FI88" s="5"/>
      <c r="FJ88" s="5"/>
      <c r="FK88" s="5"/>
      <c r="FL88" s="5"/>
      <c r="FM88" s="5"/>
      <c r="FN88" s="5"/>
      <c r="FO88" s="5"/>
      <c r="FP88" s="5"/>
      <c r="FQ88" s="5"/>
      <c r="FR88" s="5"/>
      <c r="FS88" s="5"/>
      <c r="FT88" s="5"/>
      <c r="FU88" s="5"/>
      <c r="FV88" s="5"/>
      <c r="FW88" s="5"/>
      <c r="FX88" s="5"/>
      <c r="FY88" s="5"/>
      <c r="FZ88" s="5"/>
      <c r="GA88" s="5"/>
      <c r="GB88" s="5"/>
      <c r="GC88" s="5"/>
      <c r="GD88" s="5"/>
      <c r="GE88" s="5"/>
      <c r="GF88" s="5"/>
      <c r="GG88" s="5"/>
      <c r="GH88" s="5"/>
      <c r="GI88" s="5"/>
      <c r="GJ88" s="5"/>
      <c r="GK88" s="5"/>
      <c r="GL88" s="5"/>
      <c r="GM88" s="5"/>
      <c r="GN88" s="5"/>
      <c r="GO88" s="5"/>
      <c r="GP88" s="5"/>
      <c r="GQ88" s="5"/>
      <c r="GR88" s="5"/>
      <c r="GS88" s="5"/>
      <c r="GT88" s="5"/>
      <c r="GU88" s="5"/>
      <c r="GV88" s="5"/>
      <c r="GW88" s="5"/>
      <c r="GX88" s="5"/>
      <c r="GY88" s="5"/>
      <c r="GZ88" s="5"/>
      <c r="HA88" s="5"/>
      <c r="HB88" s="5"/>
      <c r="HC88" s="5"/>
      <c r="HD88" s="5"/>
      <c r="HE88" s="5"/>
      <c r="HF88" s="5"/>
      <c r="HG88" s="5"/>
      <c r="HH88" s="5"/>
      <c r="HI88" s="5"/>
      <c r="HJ88" s="5"/>
      <c r="HK88" s="5"/>
      <c r="HL88" s="5"/>
      <c r="HM88" s="5"/>
      <c r="HN88" s="5"/>
      <c r="HO88" s="5"/>
      <c r="HP88" s="5"/>
      <c r="HQ88" s="5"/>
      <c r="HR88" s="5"/>
      <c r="HS88" s="5"/>
    </row>
    <row r="89" spans="1:227" s="4" customFormat="1" ht="5.25" customHeight="1">
      <c r="A89" s="28"/>
      <c r="B89" s="58"/>
      <c r="C89" s="100"/>
      <c r="D89" s="23"/>
      <c r="E89" s="23"/>
      <c r="F89" s="24"/>
      <c r="G89" s="24"/>
      <c r="H89" s="25"/>
      <c r="I89" s="36"/>
      <c r="J89" s="26"/>
      <c r="K89" s="38"/>
      <c r="L89" s="37"/>
      <c r="M89" s="39"/>
      <c r="N89" s="271"/>
      <c r="O89" s="271"/>
      <c r="P89" s="276"/>
      <c r="Q89" s="271"/>
      <c r="R89" s="27"/>
      <c r="S89" s="25"/>
      <c r="T89" s="271"/>
      <c r="U89" s="27"/>
      <c r="V89" s="25"/>
      <c r="W89" s="25"/>
      <c r="X89" s="25"/>
      <c r="Y89" s="25"/>
      <c r="Z89" s="51"/>
      <c r="AA89" s="44"/>
      <c r="AB89" s="5">
        <f t="shared" si="15"/>
        <v>0</v>
      </c>
      <c r="AC89" s="6"/>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CQ89" s="5"/>
      <c r="CR89" s="5" t="b">
        <f t="shared" si="18"/>
        <v>0</v>
      </c>
      <c r="CS89" s="5" t="b">
        <f t="shared" si="19"/>
        <v>0</v>
      </c>
      <c r="CT89" s="5"/>
      <c r="CU89" s="5"/>
      <c r="CV89" s="5"/>
      <c r="CW89" s="5"/>
      <c r="CX89" s="5"/>
      <c r="CY89" s="5"/>
      <c r="CZ89" s="5"/>
      <c r="DA89" s="5"/>
      <c r="DB89" s="5"/>
      <c r="DC89" s="5"/>
      <c r="DD89" s="6" t="str">
        <f t="shared" si="20"/>
        <v/>
      </c>
      <c r="DE89" s="5" t="str">
        <f t="shared" si="17"/>
        <v>,</v>
      </c>
      <c r="DF89" s="5"/>
      <c r="DG89" s="5"/>
      <c r="DH89" s="5"/>
      <c r="DI89" s="5"/>
      <c r="DJ89" s="5"/>
      <c r="DK89" s="5"/>
      <c r="DL89" s="5"/>
      <c r="DM89" s="5"/>
      <c r="DN89" s="5"/>
      <c r="DO89" s="5"/>
      <c r="DP89" s="5"/>
      <c r="DQ89" s="5"/>
      <c r="DR89" s="5"/>
      <c r="DS89" s="5"/>
      <c r="DT89" s="5"/>
      <c r="DU89" s="5"/>
      <c r="DV89" s="5"/>
      <c r="DW89" s="5"/>
      <c r="DX89" s="5"/>
      <c r="DY89" s="5"/>
      <c r="DZ89" s="5"/>
      <c r="EA89" s="5"/>
      <c r="EB89" s="5"/>
      <c r="EC89" s="5"/>
      <c r="ED89" s="5"/>
      <c r="EE89" s="5"/>
      <c r="EF89" s="5"/>
      <c r="EG89" s="5"/>
      <c r="EH89" s="5"/>
      <c r="EI89" s="5"/>
      <c r="EJ89" s="5"/>
      <c r="EK89" s="5"/>
      <c r="EL89" s="5"/>
      <c r="EM89" s="5"/>
      <c r="EN89" s="5"/>
      <c r="EO89" s="5"/>
      <c r="EP89" s="5"/>
      <c r="EQ89" s="5"/>
      <c r="ER89" s="5"/>
      <c r="ES89" s="5"/>
      <c r="ET89" s="5"/>
      <c r="EU89" s="5"/>
      <c r="EV89" s="5"/>
      <c r="EW89" s="5"/>
      <c r="EX89" s="5"/>
      <c r="EY89" s="5"/>
      <c r="EZ89" s="5"/>
      <c r="FA89" s="5"/>
      <c r="FB89" s="5"/>
      <c r="FC89" s="5"/>
      <c r="FD89" s="5"/>
      <c r="FE89" s="5"/>
      <c r="FF89" s="5"/>
      <c r="FG89" s="5"/>
      <c r="FH89" s="5"/>
      <c r="FI89" s="5"/>
      <c r="FJ89" s="5"/>
      <c r="FK89" s="5"/>
      <c r="FL89" s="5"/>
      <c r="FM89" s="5"/>
      <c r="FN89" s="5"/>
      <c r="FO89" s="5"/>
      <c r="FP89" s="5"/>
      <c r="FQ89" s="5"/>
      <c r="FR89" s="5"/>
      <c r="FS89" s="5"/>
      <c r="FT89" s="5"/>
      <c r="FU89" s="5"/>
      <c r="FV89" s="5"/>
      <c r="FW89" s="5"/>
      <c r="FX89" s="5"/>
      <c r="FY89" s="5"/>
      <c r="FZ89" s="5"/>
      <c r="GA89" s="5"/>
      <c r="GB89" s="5"/>
      <c r="GC89" s="5"/>
      <c r="GD89" s="5"/>
      <c r="GE89" s="5"/>
      <c r="GF89" s="5"/>
      <c r="GG89" s="5"/>
      <c r="GH89" s="5"/>
      <c r="GI89" s="5"/>
      <c r="GJ89" s="5"/>
      <c r="GK89" s="5"/>
      <c r="GL89" s="5"/>
      <c r="GM89" s="5"/>
      <c r="GN89" s="5"/>
      <c r="GO89" s="5"/>
      <c r="GP89" s="5"/>
      <c r="GQ89" s="5"/>
      <c r="GR89" s="5"/>
      <c r="GS89" s="5"/>
      <c r="GT89" s="5"/>
      <c r="GU89" s="5"/>
      <c r="GV89" s="5"/>
      <c r="GW89" s="5"/>
      <c r="GX89" s="5"/>
      <c r="GY89" s="5"/>
      <c r="GZ89" s="5"/>
      <c r="HA89" s="5"/>
      <c r="HB89" s="5"/>
      <c r="HC89" s="5"/>
      <c r="HD89" s="5"/>
      <c r="HE89" s="5"/>
      <c r="HF89" s="5"/>
      <c r="HG89" s="5"/>
      <c r="HH89" s="5"/>
      <c r="HI89" s="5"/>
      <c r="HJ89" s="5"/>
      <c r="HK89" s="5"/>
      <c r="HL89" s="5"/>
      <c r="HM89" s="5"/>
      <c r="HN89" s="5"/>
      <c r="HO89" s="5"/>
      <c r="HP89" s="5"/>
      <c r="HQ89" s="5"/>
      <c r="HR89" s="5"/>
      <c r="HS89" s="5"/>
    </row>
    <row r="90" spans="1:227" s="4" customFormat="1" ht="51" customHeight="1">
      <c r="A90" s="348">
        <f>IF(M90="entry fee only","",IF(M90="coach entry only","",26))</f>
        <v>26</v>
      </c>
      <c r="B90" s="333" t="str">
        <f>IF(M90="","",IF(M90="Q - Player Entry-Fee only","Entry Fee",IF(M90="R - Entry Fee &amp; Meal Package","Entry/Meal",IF(M90="S - Meal Package","Meal only",IF(M90="choose a package","",_xlfn.XLOOKUP(DE90,A:A,O:O))))))</f>
        <v/>
      </c>
      <c r="C90" s="100"/>
      <c r="D90" s="54"/>
      <c r="E90" s="34"/>
      <c r="F90" s="35"/>
      <c r="G90" s="304"/>
      <c r="H90" s="303"/>
      <c r="I90" s="36"/>
      <c r="J90" s="37"/>
      <c r="K90" s="38"/>
      <c r="L90" s="37"/>
      <c r="M90" s="295"/>
      <c r="N90" s="296"/>
      <c r="O90" s="296"/>
      <c r="P90" s="276" t="str">
        <f>IF(O90="","",IF(O90="choose check-out","",O90-N90))</f>
        <v/>
      </c>
      <c r="Q90" s="296"/>
      <c r="R90" s="40"/>
      <c r="S90" s="38"/>
      <c r="T90" s="296"/>
      <c r="U90" s="40"/>
      <c r="V90" s="38"/>
      <c r="W90" s="253" t="b">
        <v>0</v>
      </c>
      <c r="X90" s="253" t="b">
        <v>0</v>
      </c>
      <c r="Y90" s="253" t="b">
        <v>0</v>
      </c>
      <c r="Z90" s="41"/>
      <c r="AA90" s="105">
        <f>IF(M90="Q - Player Entry-Fee only",_xlfn.XLOOKUP(M90,Z:Z,L:L),IF(M90="S - Meal package",_xlfn.XLOOKUP(M90,Z:Z,L:L),IF(M90="R - Entry Fee &amp; Meal Package",_xlfn.XLOOKUP(M90,Z:Z,L:L),IF(O90="",0,IF(O90="choose check-out",0,_xlfn.XLOOKUP(DE90,A:A,L:L)))-(IF(Y90=TRUE,90,0)))))</f>
        <v>0</v>
      </c>
      <c r="AB90" s="5">
        <f t="shared" si="15"/>
        <v>0</v>
      </c>
      <c r="AC90" s="5"/>
      <c r="AD90" s="5"/>
      <c r="AE90" s="5">
        <f>IF(AB90="single room",O90*$L$170,0)</f>
        <v>0</v>
      </c>
      <c r="AF90" s="5">
        <f>IF(AB90="double room",O90*$L$169,0)</f>
        <v>0</v>
      </c>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t="str">
        <f>IF(BS90=1,"YES","NO")</f>
        <v>NO</v>
      </c>
      <c r="BK90" s="5">
        <f t="shared" si="21"/>
        <v>0</v>
      </c>
      <c r="BL90" s="5">
        <f t="shared" si="21"/>
        <v>0</v>
      </c>
      <c r="BM90" s="5">
        <f t="shared" si="21"/>
        <v>0</v>
      </c>
      <c r="BN90" s="5">
        <f t="shared" si="21"/>
        <v>0</v>
      </c>
      <c r="BO90" s="5">
        <f t="shared" si="21"/>
        <v>0</v>
      </c>
      <c r="BP90" s="5">
        <f t="shared" si="21"/>
        <v>0</v>
      </c>
      <c r="BQ90" s="5">
        <f t="shared" si="21"/>
        <v>0</v>
      </c>
      <c r="BR90" s="5">
        <f t="shared" si="21"/>
        <v>0</v>
      </c>
      <c r="BS90" s="5">
        <f>SUM(BK90:BR90)</f>
        <v>0</v>
      </c>
      <c r="CQ90" s="5"/>
      <c r="CR90" s="5" t="b">
        <f t="shared" si="18"/>
        <v>0</v>
      </c>
      <c r="CS90" s="5" t="b">
        <f t="shared" si="19"/>
        <v>0</v>
      </c>
      <c r="CT90" s="5"/>
      <c r="CU90" s="5"/>
      <c r="CV90" s="5"/>
      <c r="CW90" s="5"/>
      <c r="CX90" s="5"/>
      <c r="CY90" s="5"/>
      <c r="CZ90" s="5"/>
      <c r="DA90" s="5"/>
      <c r="DB90" s="5"/>
      <c r="DC90" s="5"/>
      <c r="DD90" s="6" t="str">
        <f t="shared" si="20"/>
        <v/>
      </c>
      <c r="DE90" s="5" t="str">
        <f t="shared" si="17"/>
        <v>,</v>
      </c>
      <c r="DF90" s="5"/>
      <c r="DG90" s="5"/>
      <c r="DH90" s="5"/>
      <c r="DI90" s="5"/>
      <c r="DJ90" s="5"/>
      <c r="DK90" s="5"/>
      <c r="DL90" s="5"/>
      <c r="DM90" s="5"/>
      <c r="DN90" s="5"/>
      <c r="DO90" s="5"/>
      <c r="DP90" s="5"/>
      <c r="DQ90" s="5"/>
      <c r="DR90" s="5"/>
      <c r="DS90" s="5"/>
      <c r="DT90" s="5"/>
      <c r="DU90" s="5"/>
      <c r="DV90" s="5"/>
      <c r="DW90" s="5"/>
      <c r="DX90" s="5"/>
      <c r="DY90" s="5"/>
      <c r="DZ90" s="5"/>
      <c r="EA90" s="5"/>
      <c r="EB90" s="5"/>
      <c r="EC90" s="5"/>
      <c r="ED90" s="5"/>
      <c r="EE90" s="5"/>
      <c r="EF90" s="5"/>
      <c r="EG90" s="5"/>
      <c r="EH90" s="5"/>
      <c r="EI90" s="5"/>
      <c r="EJ90" s="5"/>
      <c r="EK90" s="5"/>
      <c r="EL90" s="5"/>
      <c r="EM90" s="5"/>
      <c r="EN90" s="5"/>
      <c r="EO90" s="5"/>
      <c r="EP90" s="5"/>
      <c r="EQ90" s="5"/>
      <c r="ER90" s="5"/>
      <c r="ES90" s="5"/>
      <c r="ET90" s="5"/>
      <c r="EU90" s="5"/>
      <c r="EV90" s="5"/>
      <c r="EW90" s="5"/>
      <c r="EX90" s="5"/>
      <c r="EY90" s="5"/>
      <c r="EZ90" s="5"/>
      <c r="FA90" s="5"/>
      <c r="FB90" s="5"/>
      <c r="FC90" s="5"/>
      <c r="FD90" s="5"/>
      <c r="FE90" s="5"/>
      <c r="FF90" s="5"/>
      <c r="FG90" s="5"/>
      <c r="FH90" s="5"/>
      <c r="FI90" s="5"/>
      <c r="FJ90" s="5"/>
      <c r="FK90" s="5"/>
      <c r="FL90" s="5"/>
      <c r="FM90" s="5"/>
      <c r="FN90" s="5"/>
      <c r="FO90" s="5"/>
      <c r="FP90" s="5"/>
      <c r="FQ90" s="5"/>
      <c r="FR90" s="5"/>
      <c r="FS90" s="5"/>
      <c r="FT90" s="5"/>
      <c r="FU90" s="5"/>
      <c r="FV90" s="5"/>
      <c r="FW90" s="5"/>
      <c r="FX90" s="5"/>
      <c r="FY90" s="5"/>
      <c r="FZ90" s="5"/>
      <c r="GA90" s="5"/>
      <c r="GB90" s="5"/>
      <c r="GC90" s="5"/>
      <c r="GD90" s="5"/>
      <c r="GE90" s="5"/>
      <c r="GF90" s="5"/>
      <c r="GG90" s="5"/>
      <c r="GH90" s="5"/>
      <c r="GI90" s="5"/>
      <c r="GJ90" s="5"/>
      <c r="GK90" s="5"/>
      <c r="GL90" s="5"/>
      <c r="GM90" s="5"/>
      <c r="GN90" s="5"/>
      <c r="GO90" s="5"/>
      <c r="GP90" s="5"/>
      <c r="GQ90" s="5"/>
      <c r="GR90" s="5"/>
      <c r="GS90" s="5"/>
      <c r="GT90" s="5"/>
      <c r="GU90" s="5"/>
      <c r="GV90" s="5"/>
      <c r="GW90" s="5"/>
      <c r="GX90" s="5"/>
      <c r="GY90" s="5"/>
      <c r="GZ90" s="5"/>
      <c r="HA90" s="5"/>
      <c r="HB90" s="5"/>
      <c r="HC90" s="5"/>
      <c r="HD90" s="5"/>
      <c r="HE90" s="5"/>
      <c r="HF90" s="5"/>
      <c r="HG90" s="5"/>
      <c r="HH90" s="5"/>
      <c r="HI90" s="5"/>
      <c r="HJ90" s="5"/>
      <c r="HK90" s="5"/>
      <c r="HL90" s="5"/>
      <c r="HM90" s="5"/>
      <c r="HN90" s="5"/>
      <c r="HO90" s="5"/>
      <c r="HP90" s="5"/>
      <c r="HQ90" s="5"/>
      <c r="HR90" s="5"/>
      <c r="HS90" s="5"/>
    </row>
    <row r="91" spans="1:227" s="4" customFormat="1" ht="51" customHeight="1">
      <c r="A91" s="348"/>
      <c r="B91" s="333"/>
      <c r="C91" s="41"/>
      <c r="D91" s="54"/>
      <c r="E91" s="34"/>
      <c r="F91" s="35"/>
      <c r="G91" s="304"/>
      <c r="H91" s="303"/>
      <c r="I91" s="36"/>
      <c r="J91" s="37"/>
      <c r="K91" s="38"/>
      <c r="L91" s="37"/>
      <c r="M91" s="295"/>
      <c r="N91" s="296"/>
      <c r="O91" s="296"/>
      <c r="P91" s="276" t="str">
        <f>IF(O91="","",IF(O91="choose check-out","",O91-N91))</f>
        <v/>
      </c>
      <c r="Q91" s="296"/>
      <c r="R91" s="40"/>
      <c r="S91" s="38"/>
      <c r="T91" s="296"/>
      <c r="U91" s="40"/>
      <c r="V91" s="38"/>
      <c r="W91" s="253" t="b">
        <v>0</v>
      </c>
      <c r="X91" s="253" t="b">
        <v>0</v>
      </c>
      <c r="Y91" s="253" t="b">
        <v>0</v>
      </c>
      <c r="Z91" s="41"/>
      <c r="AA91" s="105">
        <f>IF(M91="Q - Player Entry-Fee only",_xlfn.XLOOKUP(M91,Z:Z,L:L),IF(M91="S - Meal package",_xlfn.XLOOKUP(M91,Z:Z,L:L),IF(M91="R - Entry Fee &amp; Meal Package",_xlfn.XLOOKUP(M91,Z:Z,L:L),IF(O91="",0,IF(O91="choose check-out",0,_xlfn.XLOOKUP(DE91,A:A,L:L)))-(IF(Y91=TRUE,90,0)))))</f>
        <v>0</v>
      </c>
      <c r="AB91" s="5">
        <f t="shared" si="15"/>
        <v>0</v>
      </c>
      <c r="AC91" s="5"/>
      <c r="AD91" s="5"/>
      <c r="AE91" s="5">
        <f>IF(AB91="single room",O90*$L$170,0)</f>
        <v>0</v>
      </c>
      <c r="AF91" s="5">
        <f>IF(AB91="double room",O90*$L$169,0)</f>
        <v>0</v>
      </c>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t="str">
        <f>IF(BS91=1,"YES","NO")</f>
        <v>NO</v>
      </c>
      <c r="BK91" s="5">
        <f t="shared" si="21"/>
        <v>0</v>
      </c>
      <c r="BL91" s="5">
        <f t="shared" si="21"/>
        <v>0</v>
      </c>
      <c r="BM91" s="5">
        <f t="shared" si="21"/>
        <v>0</v>
      </c>
      <c r="BN91" s="5">
        <f t="shared" si="21"/>
        <v>0</v>
      </c>
      <c r="BO91" s="5">
        <f t="shared" si="21"/>
        <v>0</v>
      </c>
      <c r="BP91" s="5">
        <f t="shared" si="21"/>
        <v>0</v>
      </c>
      <c r="BQ91" s="5">
        <f t="shared" si="21"/>
        <v>0</v>
      </c>
      <c r="BR91" s="5">
        <f t="shared" si="21"/>
        <v>0</v>
      </c>
      <c r="BS91" s="5">
        <f>SUM(BK91:BR91)</f>
        <v>0</v>
      </c>
      <c r="CQ91" s="5"/>
      <c r="CR91" s="5" t="b">
        <f t="shared" si="18"/>
        <v>0</v>
      </c>
      <c r="CS91" s="5" t="b">
        <f t="shared" si="19"/>
        <v>0</v>
      </c>
      <c r="CT91" s="5"/>
      <c r="CU91" s="5"/>
      <c r="CV91" s="5"/>
      <c r="CW91" s="5"/>
      <c r="CX91" s="5"/>
      <c r="CY91" s="5"/>
      <c r="CZ91" s="5"/>
      <c r="DA91" s="5"/>
      <c r="DB91" s="5"/>
      <c r="DC91" s="5"/>
      <c r="DD91" s="6" t="str">
        <f t="shared" si="20"/>
        <v/>
      </c>
      <c r="DE91" s="5" t="str">
        <f t="shared" si="17"/>
        <v>,</v>
      </c>
      <c r="DF91" s="5"/>
      <c r="DG91" s="5"/>
      <c r="DH91" s="5"/>
      <c r="DI91" s="5"/>
      <c r="DJ91" s="5"/>
      <c r="DK91" s="5"/>
      <c r="DL91" s="5"/>
      <c r="DM91" s="5"/>
      <c r="DN91" s="5"/>
      <c r="DO91" s="5"/>
      <c r="DP91" s="5"/>
      <c r="DQ91" s="5"/>
      <c r="DR91" s="5"/>
      <c r="DS91" s="5"/>
      <c r="DT91" s="5"/>
      <c r="DU91" s="5"/>
      <c r="DV91" s="5"/>
      <c r="DW91" s="5"/>
      <c r="DX91" s="5"/>
      <c r="DY91" s="5"/>
      <c r="DZ91" s="5"/>
      <c r="EA91" s="5"/>
      <c r="EB91" s="5"/>
      <c r="EC91" s="5"/>
      <c r="ED91" s="5"/>
      <c r="EE91" s="5"/>
      <c r="EF91" s="5"/>
      <c r="EG91" s="5"/>
      <c r="EH91" s="5"/>
      <c r="EI91" s="5"/>
      <c r="EJ91" s="5"/>
      <c r="EK91" s="5"/>
      <c r="EL91" s="5"/>
      <c r="EM91" s="5"/>
      <c r="EN91" s="5"/>
      <c r="EO91" s="5"/>
      <c r="EP91" s="5"/>
      <c r="EQ91" s="5"/>
      <c r="ER91" s="5"/>
      <c r="ES91" s="5"/>
      <c r="ET91" s="5"/>
      <c r="EU91" s="5"/>
      <c r="EV91" s="5"/>
      <c r="EW91" s="5"/>
      <c r="EX91" s="5"/>
      <c r="EY91" s="5"/>
      <c r="EZ91" s="5"/>
      <c r="FA91" s="5"/>
      <c r="FB91" s="5"/>
      <c r="FC91" s="5"/>
      <c r="FD91" s="5"/>
      <c r="FE91" s="5"/>
      <c r="FF91" s="5"/>
      <c r="FG91" s="5"/>
      <c r="FH91" s="5"/>
      <c r="FI91" s="5"/>
      <c r="FJ91" s="5"/>
      <c r="FK91" s="5"/>
      <c r="FL91" s="5"/>
      <c r="FM91" s="5"/>
      <c r="FN91" s="5"/>
      <c r="FO91" s="5"/>
      <c r="FP91" s="5"/>
      <c r="FQ91" s="5"/>
      <c r="FR91" s="5"/>
      <c r="FS91" s="5"/>
      <c r="FT91" s="5"/>
      <c r="FU91" s="5"/>
      <c r="FV91" s="5"/>
      <c r="FW91" s="5"/>
      <c r="FX91" s="5"/>
      <c r="FY91" s="5"/>
      <c r="FZ91" s="5"/>
      <c r="GA91" s="5"/>
      <c r="GB91" s="5"/>
      <c r="GC91" s="5"/>
      <c r="GD91" s="5"/>
      <c r="GE91" s="5"/>
      <c r="GF91" s="5"/>
      <c r="GG91" s="5"/>
      <c r="GH91" s="5"/>
      <c r="GI91" s="5"/>
      <c r="GJ91" s="5"/>
      <c r="GK91" s="5"/>
      <c r="GL91" s="5"/>
      <c r="GM91" s="5"/>
      <c r="GN91" s="5"/>
      <c r="GO91" s="5"/>
      <c r="GP91" s="5"/>
      <c r="GQ91" s="5"/>
      <c r="GR91" s="5"/>
      <c r="GS91" s="5"/>
      <c r="GT91" s="5"/>
      <c r="GU91" s="5"/>
      <c r="GV91" s="5"/>
      <c r="GW91" s="5"/>
      <c r="GX91" s="5"/>
      <c r="GY91" s="5"/>
      <c r="GZ91" s="5"/>
      <c r="HA91" s="5"/>
      <c r="HB91" s="5"/>
      <c r="HC91" s="5"/>
      <c r="HD91" s="5"/>
      <c r="HE91" s="5"/>
      <c r="HF91" s="5"/>
      <c r="HG91" s="5"/>
      <c r="HH91" s="5"/>
      <c r="HI91" s="5"/>
      <c r="HJ91" s="5"/>
      <c r="HK91" s="5"/>
      <c r="HL91" s="5"/>
      <c r="HM91" s="5"/>
      <c r="HN91" s="5"/>
      <c r="HO91" s="5"/>
      <c r="HP91" s="5"/>
      <c r="HQ91" s="5"/>
      <c r="HR91" s="5"/>
      <c r="HS91" s="5"/>
    </row>
    <row r="92" spans="1:227" s="4" customFormat="1" ht="5.25" customHeight="1">
      <c r="A92" s="28"/>
      <c r="B92" s="58"/>
      <c r="C92" s="100"/>
      <c r="D92" s="23"/>
      <c r="E92" s="23"/>
      <c r="F92" s="24"/>
      <c r="G92" s="35"/>
      <c r="H92" s="55"/>
      <c r="I92" s="36"/>
      <c r="J92" s="26"/>
      <c r="K92" s="38"/>
      <c r="L92" s="37"/>
      <c r="M92" s="39"/>
      <c r="N92" s="271"/>
      <c r="O92" s="271"/>
      <c r="P92" s="276"/>
      <c r="Q92" s="271"/>
      <c r="R92" s="27"/>
      <c r="S92" s="25"/>
      <c r="T92" s="271"/>
      <c r="U92" s="27"/>
      <c r="V92" s="25"/>
      <c r="W92" s="25"/>
      <c r="X92" s="25"/>
      <c r="Y92" s="25"/>
      <c r="Z92" s="51"/>
      <c r="AA92" s="44"/>
      <c r="AB92" s="5">
        <f t="shared" si="15"/>
        <v>0</v>
      </c>
      <c r="AC92" s="6"/>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c r="BG92" s="5"/>
      <c r="BH92" s="5"/>
      <c r="BI92" s="5"/>
      <c r="BJ92" s="5"/>
      <c r="BK92" s="5"/>
      <c r="BL92" s="5"/>
      <c r="BM92" s="5"/>
      <c r="BN92" s="5"/>
      <c r="BO92" s="5"/>
      <c r="BP92" s="5"/>
      <c r="BQ92" s="5"/>
      <c r="BR92" s="5"/>
      <c r="BS92" s="5"/>
      <c r="CQ92" s="5"/>
      <c r="CR92" s="5" t="b">
        <f t="shared" si="18"/>
        <v>0</v>
      </c>
      <c r="CS92" s="5" t="b">
        <f t="shared" si="19"/>
        <v>0</v>
      </c>
      <c r="CT92" s="5"/>
      <c r="CU92" s="5"/>
      <c r="CV92" s="5"/>
      <c r="CW92" s="5"/>
      <c r="CX92" s="5"/>
      <c r="CY92" s="5"/>
      <c r="CZ92" s="5"/>
      <c r="DA92" s="5"/>
      <c r="DB92" s="5"/>
      <c r="DC92" s="5"/>
      <c r="DD92" s="6" t="str">
        <f t="shared" si="20"/>
        <v/>
      </c>
      <c r="DE92" s="5" t="str">
        <f t="shared" si="17"/>
        <v>,</v>
      </c>
      <c r="DF92" s="5"/>
      <c r="DG92" s="5"/>
      <c r="DH92" s="5"/>
      <c r="DI92" s="5"/>
      <c r="DJ92" s="5"/>
      <c r="DK92" s="5"/>
      <c r="DL92" s="5"/>
      <c r="DM92" s="5"/>
      <c r="DN92" s="5"/>
      <c r="DO92" s="5"/>
      <c r="DP92" s="5"/>
      <c r="DQ92" s="5"/>
      <c r="DR92" s="5"/>
      <c r="DS92" s="5"/>
      <c r="DT92" s="5"/>
      <c r="DU92" s="5"/>
      <c r="DV92" s="5"/>
      <c r="DW92" s="5"/>
      <c r="DX92" s="5"/>
      <c r="DY92" s="5"/>
      <c r="DZ92" s="5"/>
      <c r="EA92" s="5"/>
      <c r="EB92" s="5"/>
      <c r="EC92" s="5"/>
      <c r="ED92" s="5"/>
      <c r="EE92" s="5"/>
      <c r="EF92" s="5"/>
      <c r="EG92" s="5"/>
      <c r="EH92" s="5"/>
      <c r="EI92" s="5"/>
      <c r="EJ92" s="5"/>
      <c r="EK92" s="5"/>
      <c r="EL92" s="5"/>
      <c r="EM92" s="5"/>
      <c r="EN92" s="5"/>
      <c r="EO92" s="5"/>
      <c r="EP92" s="5"/>
      <c r="EQ92" s="5"/>
      <c r="ER92" s="5"/>
      <c r="ES92" s="5"/>
      <c r="ET92" s="5"/>
      <c r="EU92" s="5"/>
      <c r="EV92" s="5"/>
      <c r="EW92" s="5"/>
      <c r="EX92" s="5"/>
      <c r="EY92" s="5"/>
      <c r="EZ92" s="5"/>
      <c r="FA92" s="5"/>
      <c r="FB92" s="5"/>
      <c r="FC92" s="5"/>
      <c r="FD92" s="5"/>
      <c r="FE92" s="5"/>
      <c r="FF92" s="5"/>
      <c r="FG92" s="5"/>
      <c r="FH92" s="5"/>
      <c r="FI92" s="5"/>
      <c r="FJ92" s="5"/>
      <c r="FK92" s="5"/>
      <c r="FL92" s="5"/>
      <c r="FM92" s="5"/>
      <c r="FN92" s="5"/>
      <c r="FO92" s="5"/>
      <c r="FP92" s="5"/>
      <c r="FQ92" s="5"/>
      <c r="FR92" s="5"/>
      <c r="FS92" s="5"/>
      <c r="FT92" s="5"/>
      <c r="FU92" s="5"/>
      <c r="FV92" s="5"/>
      <c r="FW92" s="5"/>
      <c r="FX92" s="5"/>
      <c r="FY92" s="5"/>
      <c r="FZ92" s="5"/>
      <c r="GA92" s="5"/>
      <c r="GB92" s="5"/>
      <c r="GC92" s="5"/>
      <c r="GD92" s="5"/>
      <c r="GE92" s="5"/>
      <c r="GF92" s="5"/>
      <c r="GG92" s="5"/>
      <c r="GH92" s="5"/>
      <c r="GI92" s="5"/>
      <c r="GJ92" s="5"/>
      <c r="GK92" s="5"/>
      <c r="GL92" s="5"/>
      <c r="GM92" s="5"/>
      <c r="GN92" s="5"/>
      <c r="GO92" s="5"/>
      <c r="GP92" s="5"/>
      <c r="GQ92" s="5"/>
      <c r="GR92" s="5"/>
      <c r="GS92" s="5"/>
      <c r="GT92" s="5"/>
      <c r="GU92" s="5"/>
      <c r="GV92" s="5"/>
      <c r="GW92" s="5"/>
      <c r="GX92" s="5"/>
      <c r="GY92" s="5"/>
      <c r="GZ92" s="5"/>
      <c r="HA92" s="5"/>
      <c r="HB92" s="5"/>
      <c r="HC92" s="5"/>
      <c r="HD92" s="5"/>
      <c r="HE92" s="5"/>
      <c r="HF92" s="5"/>
      <c r="HG92" s="5"/>
      <c r="HH92" s="5"/>
      <c r="HI92" s="5"/>
      <c r="HJ92" s="5"/>
      <c r="HK92" s="5"/>
      <c r="HL92" s="5"/>
      <c r="HM92" s="5"/>
      <c r="HN92" s="5"/>
      <c r="HO92" s="5"/>
      <c r="HP92" s="5"/>
      <c r="HQ92" s="5"/>
      <c r="HR92" s="5"/>
      <c r="HS92" s="5"/>
    </row>
    <row r="93" spans="1:227" s="4" customFormat="1" ht="51" customHeight="1">
      <c r="A93" s="348">
        <f>IF(M93="entry fee only","",IF(M93="coach entry only","",27))</f>
        <v>27</v>
      </c>
      <c r="B93" s="333" t="str">
        <f>IF(M93="","",IF(M93="Q - Player Entry-Fee only","Entry Fee",IF(M93="R - Entry Fee &amp; Meal Package","Entry/Meal",IF(M93="S - Meal Package","Meal only",IF(M93="choose a package","",_xlfn.XLOOKUP(DE93,A:A,O:O))))))</f>
        <v/>
      </c>
      <c r="C93" s="100"/>
      <c r="D93" s="54"/>
      <c r="E93" s="34"/>
      <c r="F93" s="35"/>
      <c r="G93" s="304"/>
      <c r="H93" s="303"/>
      <c r="I93" s="36"/>
      <c r="J93" s="37"/>
      <c r="K93" s="38"/>
      <c r="L93" s="37"/>
      <c r="M93" s="295"/>
      <c r="N93" s="296"/>
      <c r="O93" s="296"/>
      <c r="P93" s="276" t="str">
        <f>IF(O93="","",IF(O93="choose check-out","",O93-N93))</f>
        <v/>
      </c>
      <c r="Q93" s="296"/>
      <c r="R93" s="40"/>
      <c r="S93" s="38"/>
      <c r="T93" s="296"/>
      <c r="U93" s="40"/>
      <c r="V93" s="38"/>
      <c r="W93" s="253" t="b">
        <v>0</v>
      </c>
      <c r="X93" s="253" t="b">
        <v>0</v>
      </c>
      <c r="Y93" s="253" t="b">
        <v>0</v>
      </c>
      <c r="Z93" s="41"/>
      <c r="AA93" s="105">
        <f>IF(M93="Q - Player Entry-Fee only",_xlfn.XLOOKUP(M93,Z:Z,L:L),IF(M93="S - Meal package",_xlfn.XLOOKUP(M93,Z:Z,L:L),IF(M93="R - Entry Fee &amp; Meal Package",_xlfn.XLOOKUP(M93,Z:Z,L:L),IF(O93="",0,IF(O93="choose check-out",0,_xlfn.XLOOKUP(DE93,A:A,L:L)))-(IF(Y93=TRUE,90,0)))))</f>
        <v>0</v>
      </c>
      <c r="AB93" s="5">
        <f t="shared" si="15"/>
        <v>0</v>
      </c>
      <c r="AC93" s="5"/>
      <c r="AD93" s="5"/>
      <c r="AE93" s="5">
        <f>IF(AB93="single room",O93*$L$170,0)</f>
        <v>0</v>
      </c>
      <c r="AF93" s="5">
        <f>IF(AB93="double room",O93*$L$169,0)</f>
        <v>0</v>
      </c>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c r="BG93" s="5"/>
      <c r="BH93" s="5"/>
      <c r="BI93" s="5"/>
      <c r="BJ93" s="5" t="str">
        <f>IF(BS93=1,"YES","NO")</f>
        <v>NO</v>
      </c>
      <c r="BK93" s="5">
        <f t="shared" si="21"/>
        <v>0</v>
      </c>
      <c r="BL93" s="5">
        <f t="shared" si="21"/>
        <v>0</v>
      </c>
      <c r="BM93" s="5">
        <f t="shared" si="21"/>
        <v>0</v>
      </c>
      <c r="BN93" s="5">
        <f t="shared" si="21"/>
        <v>0</v>
      </c>
      <c r="BO93" s="5">
        <f t="shared" si="21"/>
        <v>0</v>
      </c>
      <c r="BP93" s="5">
        <f t="shared" si="21"/>
        <v>0</v>
      </c>
      <c r="BQ93" s="5">
        <f t="shared" si="21"/>
        <v>0</v>
      </c>
      <c r="BR93" s="5">
        <f t="shared" si="21"/>
        <v>0</v>
      </c>
      <c r="BS93" s="5">
        <f>SUM(BK93:BR93)</f>
        <v>0</v>
      </c>
      <c r="CQ93" s="5"/>
      <c r="CR93" s="5" t="b">
        <f t="shared" si="18"/>
        <v>0</v>
      </c>
      <c r="CS93" s="5" t="b">
        <f t="shared" si="19"/>
        <v>0</v>
      </c>
      <c r="CT93" s="5"/>
      <c r="CU93" s="5"/>
      <c r="CV93" s="5"/>
      <c r="CW93" s="5"/>
      <c r="CX93" s="5"/>
      <c r="CY93" s="5"/>
      <c r="CZ93" s="5"/>
      <c r="DA93" s="5"/>
      <c r="DB93" s="5"/>
      <c r="DC93" s="5"/>
      <c r="DD93" s="6" t="str">
        <f t="shared" si="20"/>
        <v/>
      </c>
      <c r="DE93" s="5" t="str">
        <f t="shared" si="17"/>
        <v>,</v>
      </c>
      <c r="DF93" s="5"/>
      <c r="DG93" s="5"/>
      <c r="DH93" s="5"/>
      <c r="DI93" s="5"/>
      <c r="DJ93" s="5"/>
      <c r="DK93" s="5"/>
      <c r="DL93" s="5"/>
      <c r="DM93" s="5"/>
      <c r="DN93" s="5"/>
      <c r="DO93" s="5"/>
      <c r="DP93" s="5"/>
      <c r="DQ93" s="5"/>
      <c r="DR93" s="5"/>
      <c r="DS93" s="5"/>
      <c r="DT93" s="5"/>
      <c r="DU93" s="5"/>
      <c r="DV93" s="5"/>
      <c r="DW93" s="5"/>
      <c r="DX93" s="5"/>
      <c r="DY93" s="5"/>
      <c r="DZ93" s="5"/>
      <c r="EA93" s="5"/>
      <c r="EB93" s="5"/>
      <c r="EC93" s="5"/>
      <c r="ED93" s="5"/>
      <c r="EE93" s="5"/>
      <c r="EF93" s="5"/>
      <c r="EG93" s="5"/>
      <c r="EH93" s="5"/>
      <c r="EI93" s="5"/>
      <c r="EJ93" s="5"/>
      <c r="EK93" s="5"/>
      <c r="EL93" s="5"/>
      <c r="EM93" s="5"/>
      <c r="EN93" s="5"/>
      <c r="EO93" s="5"/>
      <c r="EP93" s="5"/>
      <c r="EQ93" s="5"/>
      <c r="ER93" s="5"/>
      <c r="ES93" s="5"/>
      <c r="ET93" s="5"/>
      <c r="EU93" s="5"/>
      <c r="EV93" s="5"/>
      <c r="EW93" s="5"/>
      <c r="EX93" s="5"/>
      <c r="EY93" s="5"/>
      <c r="EZ93" s="5"/>
      <c r="FA93" s="5"/>
      <c r="FB93" s="5"/>
      <c r="FC93" s="5"/>
      <c r="FD93" s="5"/>
      <c r="FE93" s="5"/>
      <c r="FF93" s="5"/>
      <c r="FG93" s="5"/>
      <c r="FH93" s="5"/>
      <c r="FI93" s="5"/>
      <c r="FJ93" s="5"/>
      <c r="FK93" s="5"/>
      <c r="FL93" s="5"/>
      <c r="FM93" s="5"/>
      <c r="FN93" s="5"/>
      <c r="FO93" s="5"/>
      <c r="FP93" s="5"/>
      <c r="FQ93" s="5"/>
      <c r="FR93" s="5"/>
      <c r="FS93" s="5"/>
      <c r="FT93" s="5"/>
      <c r="FU93" s="5"/>
      <c r="FV93" s="5"/>
      <c r="FW93" s="5"/>
      <c r="FX93" s="5"/>
      <c r="FY93" s="5"/>
      <c r="FZ93" s="5"/>
      <c r="GA93" s="5"/>
      <c r="GB93" s="5"/>
      <c r="GC93" s="5"/>
      <c r="GD93" s="5"/>
      <c r="GE93" s="5"/>
      <c r="GF93" s="5"/>
      <c r="GG93" s="5"/>
      <c r="GH93" s="5"/>
      <c r="GI93" s="5"/>
      <c r="GJ93" s="5"/>
      <c r="GK93" s="5"/>
      <c r="GL93" s="5"/>
      <c r="GM93" s="5"/>
      <c r="GN93" s="5"/>
      <c r="GO93" s="5"/>
      <c r="GP93" s="5"/>
      <c r="GQ93" s="5"/>
      <c r="GR93" s="5"/>
      <c r="GS93" s="5"/>
      <c r="GT93" s="5"/>
      <c r="GU93" s="5"/>
      <c r="GV93" s="5"/>
      <c r="GW93" s="5"/>
      <c r="GX93" s="5"/>
      <c r="GY93" s="5"/>
      <c r="GZ93" s="5"/>
      <c r="HA93" s="5"/>
      <c r="HB93" s="5"/>
      <c r="HC93" s="5"/>
      <c r="HD93" s="5"/>
      <c r="HE93" s="5"/>
      <c r="HF93" s="5"/>
      <c r="HG93" s="5"/>
      <c r="HH93" s="5"/>
      <c r="HI93" s="5"/>
      <c r="HJ93" s="5"/>
      <c r="HK93" s="5"/>
      <c r="HL93" s="5"/>
      <c r="HM93" s="5"/>
      <c r="HN93" s="5"/>
      <c r="HO93" s="5"/>
      <c r="HP93" s="5"/>
      <c r="HQ93" s="5"/>
      <c r="HR93" s="5"/>
      <c r="HS93" s="5"/>
    </row>
    <row r="94" spans="1:227" s="4" customFormat="1" ht="51" customHeight="1">
      <c r="A94" s="348"/>
      <c r="B94" s="333"/>
      <c r="C94" s="41"/>
      <c r="D94" s="54"/>
      <c r="E94" s="34"/>
      <c r="F94" s="35"/>
      <c r="G94" s="304"/>
      <c r="H94" s="303"/>
      <c r="I94" s="36"/>
      <c r="J94" s="37"/>
      <c r="K94" s="38"/>
      <c r="L94" s="37"/>
      <c r="M94" s="295"/>
      <c r="N94" s="296"/>
      <c r="O94" s="296"/>
      <c r="P94" s="276" t="str">
        <f>IF(O94="","",IF(O94="choose check-out","",O94-N94))</f>
        <v/>
      </c>
      <c r="Q94" s="296"/>
      <c r="R94" s="40"/>
      <c r="S94" s="38"/>
      <c r="T94" s="296"/>
      <c r="U94" s="40"/>
      <c r="V94" s="38"/>
      <c r="W94" s="253" t="b">
        <v>0</v>
      </c>
      <c r="X94" s="253" t="b">
        <v>0</v>
      </c>
      <c r="Y94" s="253" t="b">
        <v>0</v>
      </c>
      <c r="Z94" s="41"/>
      <c r="AA94" s="105">
        <f>IF(M94="Q - Player Entry-Fee only",_xlfn.XLOOKUP(M94,Z:Z,L:L),IF(M94="S - Meal package",_xlfn.XLOOKUP(M94,Z:Z,L:L),IF(M94="R - Entry Fee &amp; Meal Package",_xlfn.XLOOKUP(M94,Z:Z,L:L),IF(O94="",0,IF(O94="choose check-out",0,_xlfn.XLOOKUP(DE94,A:A,L:L)))-(IF(Y94=TRUE,90,0)))))</f>
        <v>0</v>
      </c>
      <c r="AB94" s="5">
        <f t="shared" si="15"/>
        <v>0</v>
      </c>
      <c r="AC94" s="5"/>
      <c r="AD94" s="5"/>
      <c r="AE94" s="5">
        <f>IF(AB94="single room",O93*$L$170,0)</f>
        <v>0</v>
      </c>
      <c r="AF94" s="5">
        <f>IF(AB94="double room",O93*$L$169,0)</f>
        <v>0</v>
      </c>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c r="BG94" s="5"/>
      <c r="BH94" s="5"/>
      <c r="BI94" s="5"/>
      <c r="BJ94" s="5" t="str">
        <f>IF(BS94=1,"YES","NO")</f>
        <v>NO</v>
      </c>
      <c r="BK94" s="5">
        <f t="shared" si="21"/>
        <v>0</v>
      </c>
      <c r="BL94" s="5">
        <f t="shared" si="21"/>
        <v>0</v>
      </c>
      <c r="BM94" s="5">
        <f t="shared" si="21"/>
        <v>0</v>
      </c>
      <c r="BN94" s="5">
        <f t="shared" si="21"/>
        <v>0</v>
      </c>
      <c r="BO94" s="5">
        <f t="shared" si="21"/>
        <v>0</v>
      </c>
      <c r="BP94" s="5">
        <f t="shared" si="21"/>
        <v>0</v>
      </c>
      <c r="BQ94" s="5">
        <f t="shared" si="21"/>
        <v>0</v>
      </c>
      <c r="BR94" s="5">
        <f t="shared" si="21"/>
        <v>0</v>
      </c>
      <c r="BS94" s="5">
        <f>SUM(BK94:BR94)</f>
        <v>0</v>
      </c>
      <c r="CQ94" s="5"/>
      <c r="CR94" s="5" t="b">
        <f t="shared" si="18"/>
        <v>0</v>
      </c>
      <c r="CS94" s="5" t="b">
        <f t="shared" si="19"/>
        <v>0</v>
      </c>
      <c r="CT94" s="5"/>
      <c r="CU94" s="5"/>
      <c r="CV94" s="5"/>
      <c r="CW94" s="5"/>
      <c r="CX94" s="5"/>
      <c r="CY94" s="5"/>
      <c r="CZ94" s="5"/>
      <c r="DA94" s="5"/>
      <c r="DB94" s="5"/>
      <c r="DC94" s="5"/>
      <c r="DD94" s="6" t="str">
        <f t="shared" si="20"/>
        <v/>
      </c>
      <c r="DE94" s="5" t="str">
        <f t="shared" si="17"/>
        <v>,</v>
      </c>
      <c r="DF94" s="5"/>
      <c r="DG94" s="5"/>
      <c r="DH94" s="5"/>
      <c r="DI94" s="5"/>
      <c r="DJ94" s="5"/>
      <c r="DK94" s="5"/>
      <c r="DL94" s="5"/>
      <c r="DM94" s="5"/>
      <c r="DN94" s="5"/>
      <c r="DO94" s="5"/>
      <c r="DP94" s="5"/>
      <c r="DQ94" s="5"/>
      <c r="DR94" s="5"/>
      <c r="DS94" s="5"/>
      <c r="DT94" s="5"/>
      <c r="DU94" s="5"/>
      <c r="DV94" s="5"/>
      <c r="DW94" s="5"/>
      <c r="DX94" s="5"/>
      <c r="DY94" s="5"/>
      <c r="DZ94" s="5"/>
      <c r="EA94" s="5"/>
      <c r="EB94" s="5"/>
      <c r="EC94" s="5"/>
      <c r="ED94" s="5"/>
      <c r="EE94" s="5"/>
      <c r="EF94" s="5"/>
      <c r="EG94" s="5"/>
      <c r="EH94" s="5"/>
      <c r="EI94" s="5"/>
      <c r="EJ94" s="5"/>
      <c r="EK94" s="5"/>
      <c r="EL94" s="5"/>
      <c r="EM94" s="5"/>
      <c r="EN94" s="5"/>
      <c r="EO94" s="5"/>
      <c r="EP94" s="5"/>
      <c r="EQ94" s="5"/>
      <c r="ER94" s="5"/>
      <c r="ES94" s="5"/>
      <c r="ET94" s="5"/>
      <c r="EU94" s="5"/>
      <c r="EV94" s="5"/>
      <c r="EW94" s="5"/>
      <c r="EX94" s="5"/>
      <c r="EY94" s="5"/>
      <c r="EZ94" s="5"/>
      <c r="FA94" s="5"/>
      <c r="FB94" s="5"/>
      <c r="FC94" s="5"/>
      <c r="FD94" s="5"/>
      <c r="FE94" s="5"/>
      <c r="FF94" s="5"/>
      <c r="FG94" s="5"/>
      <c r="FH94" s="5"/>
      <c r="FI94" s="5"/>
      <c r="FJ94" s="5"/>
      <c r="FK94" s="5"/>
      <c r="FL94" s="5"/>
      <c r="FM94" s="5"/>
      <c r="FN94" s="5"/>
      <c r="FO94" s="5"/>
      <c r="FP94" s="5"/>
      <c r="FQ94" s="5"/>
      <c r="FR94" s="5"/>
      <c r="FS94" s="5"/>
      <c r="FT94" s="5"/>
      <c r="FU94" s="5"/>
      <c r="FV94" s="5"/>
      <c r="FW94" s="5"/>
      <c r="FX94" s="5"/>
      <c r="FY94" s="5"/>
      <c r="FZ94" s="5"/>
      <c r="GA94" s="5"/>
      <c r="GB94" s="5"/>
      <c r="GC94" s="5"/>
      <c r="GD94" s="5"/>
      <c r="GE94" s="5"/>
      <c r="GF94" s="5"/>
      <c r="GG94" s="5"/>
      <c r="GH94" s="5"/>
      <c r="GI94" s="5"/>
      <c r="GJ94" s="5"/>
      <c r="GK94" s="5"/>
      <c r="GL94" s="5"/>
      <c r="GM94" s="5"/>
      <c r="GN94" s="5"/>
      <c r="GO94" s="5"/>
      <c r="GP94" s="5"/>
      <c r="GQ94" s="5"/>
      <c r="GR94" s="5"/>
      <c r="GS94" s="5"/>
      <c r="GT94" s="5"/>
      <c r="GU94" s="5"/>
      <c r="GV94" s="5"/>
      <c r="GW94" s="5"/>
      <c r="GX94" s="5"/>
      <c r="GY94" s="5"/>
      <c r="GZ94" s="5"/>
      <c r="HA94" s="5"/>
      <c r="HB94" s="5"/>
      <c r="HC94" s="5"/>
      <c r="HD94" s="5"/>
      <c r="HE94" s="5"/>
      <c r="HF94" s="5"/>
      <c r="HG94" s="5"/>
      <c r="HH94" s="5"/>
      <c r="HI94" s="5"/>
      <c r="HJ94" s="5"/>
      <c r="HK94" s="5"/>
      <c r="HL94" s="5"/>
      <c r="HM94" s="5"/>
      <c r="HN94" s="5"/>
      <c r="HO94" s="5"/>
      <c r="HP94" s="5"/>
      <c r="HQ94" s="5"/>
      <c r="HR94" s="5"/>
      <c r="HS94" s="5"/>
    </row>
    <row r="95" spans="1:227" s="4" customFormat="1" ht="5.25" customHeight="1">
      <c r="A95" s="28"/>
      <c r="B95" s="58"/>
      <c r="C95" s="100"/>
      <c r="D95" s="23"/>
      <c r="E95" s="23"/>
      <c r="F95" s="24"/>
      <c r="G95" s="35"/>
      <c r="H95" s="55"/>
      <c r="I95" s="36"/>
      <c r="J95" s="42"/>
      <c r="K95" s="38"/>
      <c r="L95" s="37"/>
      <c r="M95" s="39"/>
      <c r="N95" s="271"/>
      <c r="O95" s="271"/>
      <c r="P95" s="276"/>
      <c r="Q95" s="271"/>
      <c r="R95" s="27"/>
      <c r="S95" s="25"/>
      <c r="T95" s="271"/>
      <c r="U95" s="27"/>
      <c r="V95" s="25"/>
      <c r="W95" s="25"/>
      <c r="X95" s="25"/>
      <c r="Y95" s="25"/>
      <c r="Z95" s="51"/>
      <c r="AA95" s="44"/>
      <c r="AB95" s="5">
        <f t="shared" si="15"/>
        <v>0</v>
      </c>
      <c r="AC95" s="6"/>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c r="BF95" s="5"/>
      <c r="BG95" s="5"/>
      <c r="BH95" s="5"/>
      <c r="BI95" s="5"/>
      <c r="BJ95" s="5"/>
      <c r="BK95" s="5"/>
      <c r="BL95" s="5"/>
      <c r="BM95" s="5"/>
      <c r="BN95" s="5"/>
      <c r="BO95" s="5"/>
      <c r="BP95" s="5"/>
      <c r="BQ95" s="5"/>
      <c r="BR95" s="5"/>
      <c r="BS95" s="5"/>
      <c r="CQ95" s="5"/>
      <c r="CR95" s="5" t="b">
        <f t="shared" si="18"/>
        <v>0</v>
      </c>
      <c r="CS95" s="5" t="b">
        <f t="shared" si="19"/>
        <v>0</v>
      </c>
      <c r="CT95" s="5"/>
      <c r="CU95" s="5"/>
      <c r="CV95" s="5"/>
      <c r="CW95" s="5"/>
      <c r="CX95" s="5"/>
      <c r="CY95" s="5"/>
      <c r="CZ95" s="5"/>
      <c r="DA95" s="5"/>
      <c r="DB95" s="5"/>
      <c r="DC95" s="5"/>
      <c r="DD95" s="6" t="str">
        <f t="shared" si="20"/>
        <v/>
      </c>
      <c r="DE95" s="5" t="str">
        <f t="shared" si="17"/>
        <v>,</v>
      </c>
      <c r="DF95" s="5"/>
      <c r="DG95" s="5"/>
      <c r="DH95" s="5"/>
      <c r="DI95" s="5"/>
      <c r="DJ95" s="5"/>
      <c r="DK95" s="5"/>
      <c r="DL95" s="5"/>
      <c r="DM95" s="5"/>
      <c r="DN95" s="5"/>
      <c r="DO95" s="5"/>
      <c r="DP95" s="5"/>
      <c r="DQ95" s="5"/>
      <c r="DR95" s="5"/>
      <c r="DS95" s="5"/>
      <c r="DT95" s="5"/>
      <c r="DU95" s="5"/>
      <c r="DV95" s="5"/>
      <c r="DW95" s="5"/>
      <c r="DX95" s="5"/>
      <c r="DY95" s="5"/>
      <c r="DZ95" s="5"/>
      <c r="EA95" s="5"/>
      <c r="EB95" s="5"/>
      <c r="EC95" s="5"/>
      <c r="ED95" s="5"/>
      <c r="EE95" s="5"/>
      <c r="EF95" s="5"/>
      <c r="EG95" s="5"/>
      <c r="EH95" s="5"/>
      <c r="EI95" s="5"/>
      <c r="EJ95" s="5"/>
      <c r="EK95" s="5"/>
      <c r="EL95" s="5"/>
      <c r="EM95" s="5"/>
      <c r="EN95" s="5"/>
      <c r="EO95" s="5"/>
      <c r="EP95" s="5"/>
      <c r="EQ95" s="5"/>
      <c r="ER95" s="5"/>
      <c r="ES95" s="5"/>
      <c r="ET95" s="5"/>
      <c r="EU95" s="5"/>
      <c r="EV95" s="5"/>
      <c r="EW95" s="5"/>
      <c r="EX95" s="5"/>
      <c r="EY95" s="5"/>
      <c r="EZ95" s="5"/>
      <c r="FA95" s="5"/>
      <c r="FB95" s="5"/>
      <c r="FC95" s="5"/>
      <c r="FD95" s="5"/>
      <c r="FE95" s="5"/>
      <c r="FF95" s="5"/>
      <c r="FG95" s="5"/>
      <c r="FH95" s="5"/>
      <c r="FI95" s="5"/>
      <c r="FJ95" s="5"/>
      <c r="FK95" s="5"/>
      <c r="FL95" s="5"/>
      <c r="FM95" s="5"/>
      <c r="FN95" s="5"/>
      <c r="FO95" s="5"/>
      <c r="FP95" s="5"/>
      <c r="FQ95" s="5"/>
      <c r="FR95" s="5"/>
      <c r="FS95" s="5"/>
      <c r="FT95" s="5"/>
      <c r="FU95" s="5"/>
      <c r="FV95" s="5"/>
      <c r="FW95" s="5"/>
      <c r="FX95" s="5"/>
      <c r="FY95" s="5"/>
      <c r="FZ95" s="5"/>
      <c r="GA95" s="5"/>
      <c r="GB95" s="5"/>
      <c r="GC95" s="5"/>
      <c r="GD95" s="5"/>
      <c r="GE95" s="5"/>
      <c r="GF95" s="5"/>
      <c r="GG95" s="5"/>
      <c r="GH95" s="5"/>
      <c r="GI95" s="5"/>
      <c r="GJ95" s="5"/>
      <c r="GK95" s="5"/>
      <c r="GL95" s="5"/>
      <c r="GM95" s="5"/>
      <c r="GN95" s="5"/>
      <c r="GO95" s="5"/>
      <c r="GP95" s="5"/>
      <c r="GQ95" s="5"/>
      <c r="GR95" s="5"/>
      <c r="GS95" s="5"/>
      <c r="GT95" s="5"/>
      <c r="GU95" s="5"/>
      <c r="GV95" s="5"/>
      <c r="GW95" s="5"/>
      <c r="GX95" s="5"/>
      <c r="GY95" s="5"/>
      <c r="GZ95" s="5"/>
      <c r="HA95" s="5"/>
      <c r="HB95" s="5"/>
      <c r="HC95" s="5"/>
      <c r="HD95" s="5"/>
      <c r="HE95" s="5"/>
      <c r="HF95" s="5"/>
      <c r="HG95" s="5"/>
      <c r="HH95" s="5"/>
      <c r="HI95" s="5"/>
      <c r="HJ95" s="5"/>
      <c r="HK95" s="5"/>
      <c r="HL95" s="5"/>
      <c r="HM95" s="5"/>
      <c r="HN95" s="5"/>
      <c r="HO95" s="5"/>
      <c r="HP95" s="5"/>
      <c r="HQ95" s="5"/>
      <c r="HR95" s="5"/>
      <c r="HS95" s="5"/>
    </row>
    <row r="96" spans="1:227" s="4" customFormat="1" ht="51" customHeight="1">
      <c r="A96" s="348">
        <f>IF(M96="entry fee only","",IF(M96="coach entry only","",28))</f>
        <v>28</v>
      </c>
      <c r="B96" s="333" t="str">
        <f>IF(M96="","",IF(M96="Q - Player Entry-Fee only","Entry Fee",IF(M96="R - Entry Fee &amp; Meal Package","Entry/Meal",IF(M96="S - Meal Package","Meal only",IF(M96="choose a package","",_xlfn.XLOOKUP(DE96,A:A,O:O))))))</f>
        <v/>
      </c>
      <c r="C96" s="100"/>
      <c r="D96" s="54"/>
      <c r="E96" s="34"/>
      <c r="F96" s="35"/>
      <c r="G96" s="304"/>
      <c r="H96" s="303"/>
      <c r="I96" s="36"/>
      <c r="J96" s="37"/>
      <c r="K96" s="38"/>
      <c r="L96" s="37"/>
      <c r="M96" s="295"/>
      <c r="N96" s="296"/>
      <c r="O96" s="296"/>
      <c r="P96" s="276" t="str">
        <f>IF(O96="","",IF(O96="choose check-out","",O96-N96))</f>
        <v/>
      </c>
      <c r="Q96" s="296"/>
      <c r="R96" s="40"/>
      <c r="S96" s="38"/>
      <c r="T96" s="296"/>
      <c r="U96" s="40"/>
      <c r="V96" s="38"/>
      <c r="W96" s="253" t="b">
        <v>0</v>
      </c>
      <c r="X96" s="253" t="b">
        <v>0</v>
      </c>
      <c r="Y96" s="253" t="b">
        <v>0</v>
      </c>
      <c r="Z96" s="41"/>
      <c r="AA96" s="105">
        <f>IF(M96="Q - Player Entry-Fee only",_xlfn.XLOOKUP(M96,Z:Z,L:L),IF(M96="S - Meal package",_xlfn.XLOOKUP(M96,Z:Z,L:L),IF(M96="R - Entry Fee &amp; Meal Package",_xlfn.XLOOKUP(M96,Z:Z,L:L),IF(O96="",0,IF(O96="choose check-out",0,_xlfn.XLOOKUP(DE96,A:A,L:L)))-(IF(Y96=TRUE,90,0)))))</f>
        <v>0</v>
      </c>
      <c r="AB96" s="5">
        <f t="shared" si="15"/>
        <v>0</v>
      </c>
      <c r="AC96" s="5"/>
      <c r="AD96" s="5"/>
      <c r="AE96" s="5">
        <f>IF(AB96="single room",O96*$L$170,0)</f>
        <v>0</v>
      </c>
      <c r="AF96" s="5">
        <f>IF(AB96="double room",O96*$L$169,0)</f>
        <v>0</v>
      </c>
      <c r="AG96" s="5"/>
      <c r="AH96" s="5"/>
      <c r="AI96" s="5"/>
      <c r="AJ96" s="5"/>
      <c r="AK96" s="5"/>
      <c r="AL96" s="5"/>
      <c r="AM96" s="5"/>
      <c r="AN96" s="5"/>
      <c r="AO96" s="5"/>
      <c r="AP96" s="5"/>
      <c r="AQ96" s="5"/>
      <c r="AR96" s="5"/>
      <c r="AS96" s="5"/>
      <c r="AT96" s="5"/>
      <c r="AU96" s="5"/>
      <c r="AV96" s="5"/>
      <c r="AW96" s="5"/>
      <c r="AX96" s="5"/>
      <c r="AY96" s="5"/>
      <c r="AZ96" s="5"/>
      <c r="BA96" s="5"/>
      <c r="BB96" s="5"/>
      <c r="BC96" s="5"/>
      <c r="BD96" s="5"/>
      <c r="BE96" s="5"/>
      <c r="BF96" s="5"/>
      <c r="BG96" s="5"/>
      <c r="BH96" s="5"/>
      <c r="BI96" s="5"/>
      <c r="BJ96" s="5" t="str">
        <f>IF(BS96=1,"YES","NO")</f>
        <v>NO</v>
      </c>
      <c r="BK96" s="5">
        <f t="shared" si="21"/>
        <v>0</v>
      </c>
      <c r="BL96" s="5">
        <f t="shared" si="21"/>
        <v>0</v>
      </c>
      <c r="BM96" s="5">
        <f t="shared" si="21"/>
        <v>0</v>
      </c>
      <c r="BN96" s="5">
        <f t="shared" si="21"/>
        <v>0</v>
      </c>
      <c r="BO96" s="5">
        <f t="shared" si="21"/>
        <v>0</v>
      </c>
      <c r="BP96" s="5">
        <f t="shared" si="21"/>
        <v>0</v>
      </c>
      <c r="BQ96" s="5">
        <f t="shared" si="21"/>
        <v>0</v>
      </c>
      <c r="BR96" s="5">
        <f t="shared" si="21"/>
        <v>0</v>
      </c>
      <c r="BS96" s="5">
        <f>SUM(BK96:BR96)</f>
        <v>0</v>
      </c>
      <c r="CQ96" s="5"/>
      <c r="CR96" s="5" t="b">
        <f t="shared" si="18"/>
        <v>0</v>
      </c>
      <c r="CS96" s="5" t="b">
        <f t="shared" si="19"/>
        <v>0</v>
      </c>
      <c r="CT96" s="5"/>
      <c r="CU96" s="5"/>
      <c r="CV96" s="5"/>
      <c r="CW96" s="5"/>
      <c r="CX96" s="5"/>
      <c r="CY96" s="5"/>
      <c r="CZ96" s="5"/>
      <c r="DA96" s="5"/>
      <c r="DB96" s="5"/>
      <c r="DC96" s="5"/>
      <c r="DD96" s="6" t="str">
        <f t="shared" si="20"/>
        <v/>
      </c>
      <c r="DE96" s="5" t="str">
        <f t="shared" si="17"/>
        <v>,</v>
      </c>
      <c r="DF96" s="5"/>
      <c r="DG96" s="5"/>
      <c r="DH96" s="5"/>
      <c r="DI96" s="5"/>
      <c r="DJ96" s="5"/>
      <c r="DK96" s="5"/>
      <c r="DL96" s="5"/>
      <c r="DM96" s="5"/>
      <c r="DN96" s="5"/>
      <c r="DO96" s="5"/>
      <c r="DP96" s="5"/>
      <c r="DQ96" s="5"/>
      <c r="DR96" s="5"/>
      <c r="DS96" s="5"/>
      <c r="DT96" s="5"/>
      <c r="DU96" s="5"/>
      <c r="DV96" s="5"/>
      <c r="DW96" s="5"/>
      <c r="DX96" s="5"/>
      <c r="DY96" s="5"/>
      <c r="DZ96" s="5"/>
      <c r="EA96" s="5"/>
      <c r="EB96" s="5"/>
      <c r="EC96" s="5"/>
      <c r="ED96" s="5"/>
      <c r="EE96" s="5"/>
      <c r="EF96" s="5"/>
      <c r="EG96" s="5"/>
      <c r="EH96" s="5"/>
      <c r="EI96" s="5"/>
      <c r="EJ96" s="5"/>
      <c r="EK96" s="5"/>
      <c r="EL96" s="5"/>
      <c r="EM96" s="5"/>
      <c r="EN96" s="5"/>
      <c r="EO96" s="5"/>
      <c r="EP96" s="5"/>
      <c r="EQ96" s="5"/>
      <c r="ER96" s="5"/>
      <c r="ES96" s="5"/>
      <c r="ET96" s="5"/>
      <c r="EU96" s="5"/>
      <c r="EV96" s="5"/>
      <c r="EW96" s="5"/>
      <c r="EX96" s="5"/>
      <c r="EY96" s="5"/>
      <c r="EZ96" s="5"/>
      <c r="FA96" s="5"/>
      <c r="FB96" s="5"/>
      <c r="FC96" s="5"/>
      <c r="FD96" s="5"/>
      <c r="FE96" s="5"/>
      <c r="FF96" s="5"/>
      <c r="FG96" s="5"/>
      <c r="FH96" s="5"/>
      <c r="FI96" s="5"/>
      <c r="FJ96" s="5"/>
      <c r="FK96" s="5"/>
      <c r="FL96" s="5"/>
      <c r="FM96" s="5"/>
      <c r="FN96" s="5"/>
      <c r="FO96" s="5"/>
      <c r="FP96" s="5"/>
      <c r="FQ96" s="5"/>
      <c r="FR96" s="5"/>
      <c r="FS96" s="5"/>
      <c r="FT96" s="5"/>
      <c r="FU96" s="5"/>
      <c r="FV96" s="5"/>
      <c r="FW96" s="5"/>
      <c r="FX96" s="5"/>
      <c r="FY96" s="5"/>
      <c r="FZ96" s="5"/>
      <c r="GA96" s="5"/>
      <c r="GB96" s="5"/>
      <c r="GC96" s="5"/>
      <c r="GD96" s="5"/>
      <c r="GE96" s="5"/>
      <c r="GF96" s="5"/>
      <c r="GG96" s="5"/>
      <c r="GH96" s="5"/>
      <c r="GI96" s="5"/>
      <c r="GJ96" s="5"/>
      <c r="GK96" s="5"/>
      <c r="GL96" s="5"/>
      <c r="GM96" s="5"/>
      <c r="GN96" s="5"/>
      <c r="GO96" s="5"/>
      <c r="GP96" s="5"/>
      <c r="GQ96" s="5"/>
      <c r="GR96" s="5"/>
      <c r="GS96" s="5"/>
      <c r="GT96" s="5"/>
      <c r="GU96" s="5"/>
      <c r="GV96" s="5"/>
      <c r="GW96" s="5"/>
      <c r="GX96" s="5"/>
      <c r="GY96" s="5"/>
      <c r="GZ96" s="5"/>
      <c r="HA96" s="5"/>
      <c r="HB96" s="5"/>
      <c r="HC96" s="5"/>
      <c r="HD96" s="5"/>
      <c r="HE96" s="5"/>
      <c r="HF96" s="5"/>
      <c r="HG96" s="5"/>
      <c r="HH96" s="5"/>
      <c r="HI96" s="5"/>
      <c r="HJ96" s="5"/>
      <c r="HK96" s="5"/>
      <c r="HL96" s="5"/>
      <c r="HM96" s="5"/>
      <c r="HN96" s="5"/>
      <c r="HO96" s="5"/>
      <c r="HP96" s="5"/>
      <c r="HQ96" s="5"/>
      <c r="HR96" s="5"/>
      <c r="HS96" s="5"/>
    </row>
    <row r="97" spans="1:227" s="4" customFormat="1" ht="51" customHeight="1">
      <c r="A97" s="348"/>
      <c r="B97" s="333"/>
      <c r="C97" s="41"/>
      <c r="D97" s="54"/>
      <c r="E97" s="34"/>
      <c r="F97" s="35"/>
      <c r="G97" s="304"/>
      <c r="H97" s="303"/>
      <c r="I97" s="36"/>
      <c r="J97" s="37"/>
      <c r="K97" s="38"/>
      <c r="L97" s="37"/>
      <c r="M97" s="295"/>
      <c r="N97" s="296"/>
      <c r="O97" s="296"/>
      <c r="P97" s="276" t="str">
        <f>IF(O97="","",IF(O97="choose check-out","",O97-N97))</f>
        <v/>
      </c>
      <c r="Q97" s="296"/>
      <c r="R97" s="40"/>
      <c r="S97" s="38"/>
      <c r="T97" s="296"/>
      <c r="U97" s="40"/>
      <c r="V97" s="38"/>
      <c r="W97" s="253" t="b">
        <v>0</v>
      </c>
      <c r="X97" s="253" t="b">
        <v>0</v>
      </c>
      <c r="Y97" s="253" t="b">
        <v>0</v>
      </c>
      <c r="Z97" s="41"/>
      <c r="AA97" s="105">
        <f>IF(M97="Q - Player Entry-Fee only",_xlfn.XLOOKUP(M97,Z:Z,L:L),IF(M97="S - Meal package",_xlfn.XLOOKUP(M97,Z:Z,L:L),IF(M97="R - Entry Fee &amp; Meal Package",_xlfn.XLOOKUP(M97,Z:Z,L:L),IF(O97="",0,IF(O97="choose check-out",0,_xlfn.XLOOKUP(DE97,A:A,L:L)))-(IF(Y97=TRUE,90,0)))))</f>
        <v>0</v>
      </c>
      <c r="AB97" s="5">
        <f t="shared" si="15"/>
        <v>0</v>
      </c>
      <c r="AC97" s="5"/>
      <c r="AD97" s="5"/>
      <c r="AE97" s="5">
        <f>IF(AB97="single room",O96*$L$170,0)</f>
        <v>0</v>
      </c>
      <c r="AF97" s="5">
        <f>IF(AB97="double room",O96*$L$169,0)</f>
        <v>0</v>
      </c>
      <c r="AG97" s="5"/>
      <c r="AH97" s="5"/>
      <c r="AI97" s="5"/>
      <c r="AJ97" s="5"/>
      <c r="AK97" s="5"/>
      <c r="AL97" s="5"/>
      <c r="AM97" s="5"/>
      <c r="AN97" s="5"/>
      <c r="AO97" s="5"/>
      <c r="AP97" s="5"/>
      <c r="AQ97" s="5"/>
      <c r="AR97" s="5"/>
      <c r="AS97" s="5"/>
      <c r="AT97" s="5"/>
      <c r="AU97" s="5"/>
      <c r="AV97" s="5"/>
      <c r="AW97" s="5"/>
      <c r="AX97" s="5"/>
      <c r="AY97" s="5"/>
      <c r="AZ97" s="5"/>
      <c r="BA97" s="5"/>
      <c r="BB97" s="5"/>
      <c r="BC97" s="5"/>
      <c r="BD97" s="5"/>
      <c r="BE97" s="5"/>
      <c r="BF97" s="5"/>
      <c r="BG97" s="5"/>
      <c r="BH97" s="5"/>
      <c r="BI97" s="5"/>
      <c r="BJ97" s="5" t="str">
        <f>IF(BS97=1,"YES","NO")</f>
        <v>NO</v>
      </c>
      <c r="BK97" s="5">
        <f t="shared" si="21"/>
        <v>0</v>
      </c>
      <c r="BL97" s="5">
        <f t="shared" si="21"/>
        <v>0</v>
      </c>
      <c r="BM97" s="5">
        <f t="shared" si="21"/>
        <v>0</v>
      </c>
      <c r="BN97" s="5">
        <f t="shared" si="21"/>
        <v>0</v>
      </c>
      <c r="BO97" s="5">
        <f t="shared" si="21"/>
        <v>0</v>
      </c>
      <c r="BP97" s="5">
        <f t="shared" si="21"/>
        <v>0</v>
      </c>
      <c r="BQ97" s="5">
        <f t="shared" si="21"/>
        <v>0</v>
      </c>
      <c r="BR97" s="5">
        <f t="shared" si="21"/>
        <v>0</v>
      </c>
      <c r="BS97" s="5">
        <f>SUM(BK97:BR97)</f>
        <v>0</v>
      </c>
      <c r="CQ97" s="5"/>
      <c r="CR97" s="5" t="b">
        <f t="shared" si="18"/>
        <v>0</v>
      </c>
      <c r="CS97" s="5" t="b">
        <f t="shared" si="19"/>
        <v>0</v>
      </c>
      <c r="CT97" s="5"/>
      <c r="CU97" s="5"/>
      <c r="CV97" s="5"/>
      <c r="CW97" s="5"/>
      <c r="CX97" s="5"/>
      <c r="CY97" s="5"/>
      <c r="CZ97" s="5"/>
      <c r="DA97" s="5"/>
      <c r="DB97" s="5"/>
      <c r="DC97" s="5"/>
      <c r="DD97" s="6" t="str">
        <f t="shared" si="20"/>
        <v/>
      </c>
      <c r="DE97" s="5" t="str">
        <f t="shared" si="17"/>
        <v>,</v>
      </c>
      <c r="DF97" s="5"/>
      <c r="DG97" s="5"/>
      <c r="DH97" s="5"/>
      <c r="DI97" s="5"/>
      <c r="DJ97" s="5"/>
      <c r="DK97" s="5"/>
      <c r="DL97" s="5"/>
      <c r="DM97" s="5"/>
      <c r="DN97" s="5"/>
      <c r="DO97" s="5"/>
      <c r="DP97" s="5"/>
      <c r="DQ97" s="5"/>
      <c r="DR97" s="5"/>
      <c r="DS97" s="5"/>
      <c r="DT97" s="5"/>
      <c r="DU97" s="5"/>
      <c r="DV97" s="5"/>
      <c r="DW97" s="5"/>
      <c r="DX97" s="5"/>
      <c r="DY97" s="5"/>
      <c r="DZ97" s="5"/>
      <c r="EA97" s="5"/>
      <c r="EB97" s="5"/>
      <c r="EC97" s="5"/>
      <c r="ED97" s="5"/>
      <c r="EE97" s="5"/>
      <c r="EF97" s="5"/>
      <c r="EG97" s="5"/>
      <c r="EH97" s="5"/>
      <c r="EI97" s="5"/>
      <c r="EJ97" s="5"/>
      <c r="EK97" s="5"/>
      <c r="EL97" s="5"/>
      <c r="EM97" s="5"/>
      <c r="EN97" s="5"/>
      <c r="EO97" s="5"/>
      <c r="EP97" s="5"/>
      <c r="EQ97" s="5"/>
      <c r="ER97" s="5"/>
      <c r="ES97" s="5"/>
      <c r="ET97" s="5"/>
      <c r="EU97" s="5"/>
      <c r="EV97" s="5"/>
      <c r="EW97" s="5"/>
      <c r="EX97" s="5"/>
      <c r="EY97" s="5"/>
      <c r="EZ97" s="5"/>
      <c r="FA97" s="5"/>
      <c r="FB97" s="5"/>
      <c r="FC97" s="5"/>
      <c r="FD97" s="5"/>
      <c r="FE97" s="5"/>
      <c r="FF97" s="5"/>
      <c r="FG97" s="5"/>
      <c r="FH97" s="5"/>
      <c r="FI97" s="5"/>
      <c r="FJ97" s="5"/>
      <c r="FK97" s="5"/>
      <c r="FL97" s="5"/>
      <c r="FM97" s="5"/>
      <c r="FN97" s="5"/>
      <c r="FO97" s="5"/>
      <c r="FP97" s="5"/>
      <c r="FQ97" s="5"/>
      <c r="FR97" s="5"/>
      <c r="FS97" s="5"/>
      <c r="FT97" s="5"/>
      <c r="FU97" s="5"/>
      <c r="FV97" s="5"/>
      <c r="FW97" s="5"/>
      <c r="FX97" s="5"/>
      <c r="FY97" s="5"/>
      <c r="FZ97" s="5"/>
      <c r="GA97" s="5"/>
      <c r="GB97" s="5"/>
      <c r="GC97" s="5"/>
      <c r="GD97" s="5"/>
      <c r="GE97" s="5"/>
      <c r="GF97" s="5"/>
      <c r="GG97" s="5"/>
      <c r="GH97" s="5"/>
      <c r="GI97" s="5"/>
      <c r="GJ97" s="5"/>
      <c r="GK97" s="5"/>
      <c r="GL97" s="5"/>
      <c r="GM97" s="5"/>
      <c r="GN97" s="5"/>
      <c r="GO97" s="5"/>
      <c r="GP97" s="5"/>
      <c r="GQ97" s="5"/>
      <c r="GR97" s="5"/>
      <c r="GS97" s="5"/>
      <c r="GT97" s="5"/>
      <c r="GU97" s="5"/>
      <c r="GV97" s="5"/>
      <c r="GW97" s="5"/>
      <c r="GX97" s="5"/>
      <c r="GY97" s="5"/>
      <c r="GZ97" s="5"/>
      <c r="HA97" s="5"/>
      <c r="HB97" s="5"/>
      <c r="HC97" s="5"/>
      <c r="HD97" s="5"/>
      <c r="HE97" s="5"/>
      <c r="HF97" s="5"/>
      <c r="HG97" s="5"/>
      <c r="HH97" s="5"/>
      <c r="HI97" s="5"/>
      <c r="HJ97" s="5"/>
      <c r="HK97" s="5"/>
      <c r="HL97" s="5"/>
      <c r="HM97" s="5"/>
      <c r="HN97" s="5"/>
      <c r="HO97" s="5"/>
      <c r="HP97" s="5"/>
      <c r="HQ97" s="5"/>
      <c r="HR97" s="5"/>
      <c r="HS97" s="5"/>
    </row>
    <row r="98" spans="1:227" s="4" customFormat="1" ht="5.25" customHeight="1">
      <c r="A98" s="28"/>
      <c r="B98" s="58"/>
      <c r="C98" s="100"/>
      <c r="D98" s="51"/>
      <c r="E98" s="23"/>
      <c r="F98" s="24"/>
      <c r="G98" s="35"/>
      <c r="H98" s="55"/>
      <c r="I98" s="36"/>
      <c r="J98" s="26"/>
      <c r="K98" s="38"/>
      <c r="L98" s="37"/>
      <c r="M98" s="39"/>
      <c r="N98" s="271"/>
      <c r="O98" s="271"/>
      <c r="P98" s="276"/>
      <c r="Q98" s="271"/>
      <c r="R98" s="27"/>
      <c r="S98" s="25"/>
      <c r="T98" s="271"/>
      <c r="U98" s="27"/>
      <c r="V98" s="25"/>
      <c r="W98" s="25"/>
      <c r="X98" s="25"/>
      <c r="Y98" s="25"/>
      <c r="Z98" s="199"/>
      <c r="AA98" s="44"/>
      <c r="AB98" s="5">
        <f t="shared" si="15"/>
        <v>0</v>
      </c>
      <c r="AC98" s="6"/>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c r="BH98" s="5"/>
      <c r="BI98" s="5"/>
      <c r="BJ98" s="5"/>
      <c r="BK98" s="5"/>
      <c r="BL98" s="5"/>
      <c r="BM98" s="5"/>
      <c r="BN98" s="5"/>
      <c r="BO98" s="5"/>
      <c r="BP98" s="5"/>
      <c r="BQ98" s="5"/>
      <c r="BR98" s="5"/>
      <c r="BS98" s="5"/>
      <c r="CQ98" s="5"/>
      <c r="CR98" s="5" t="b">
        <f t="shared" si="18"/>
        <v>0</v>
      </c>
      <c r="CS98" s="5" t="b">
        <f t="shared" si="19"/>
        <v>0</v>
      </c>
      <c r="CT98" s="5"/>
      <c r="CU98" s="5"/>
      <c r="CV98" s="5"/>
      <c r="CW98" s="5"/>
      <c r="CX98" s="5"/>
      <c r="CY98" s="5"/>
      <c r="CZ98" s="5"/>
      <c r="DA98" s="5"/>
      <c r="DB98" s="5"/>
      <c r="DC98" s="5"/>
      <c r="DD98" s="6" t="str">
        <f t="shared" si="20"/>
        <v/>
      </c>
      <c r="DE98" s="5" t="str">
        <f t="shared" si="17"/>
        <v>,</v>
      </c>
      <c r="DF98" s="5"/>
      <c r="DG98" s="5"/>
      <c r="DH98" s="5"/>
      <c r="DI98" s="5"/>
      <c r="DJ98" s="5"/>
      <c r="DK98" s="5"/>
      <c r="DL98" s="5"/>
      <c r="DM98" s="5"/>
      <c r="DN98" s="5"/>
      <c r="DO98" s="5"/>
      <c r="DP98" s="5"/>
      <c r="DQ98" s="5"/>
      <c r="DR98" s="5"/>
      <c r="DS98" s="5"/>
      <c r="DT98" s="5"/>
      <c r="DU98" s="5"/>
      <c r="DV98" s="5"/>
      <c r="DW98" s="5"/>
      <c r="DX98" s="5"/>
      <c r="DY98" s="5"/>
      <c r="DZ98" s="5"/>
      <c r="EA98" s="5"/>
      <c r="EB98" s="5"/>
      <c r="EC98" s="5"/>
      <c r="ED98" s="5"/>
      <c r="EE98" s="5"/>
      <c r="EF98" s="5"/>
      <c r="EG98" s="5"/>
      <c r="EH98" s="5"/>
      <c r="EI98" s="5"/>
      <c r="EJ98" s="5"/>
      <c r="EK98" s="5"/>
      <c r="EL98" s="5"/>
      <c r="EM98" s="5"/>
      <c r="EN98" s="5"/>
      <c r="EO98" s="5"/>
      <c r="EP98" s="5"/>
      <c r="EQ98" s="5"/>
      <c r="ER98" s="5"/>
      <c r="ES98" s="5"/>
      <c r="ET98" s="5"/>
      <c r="EU98" s="5"/>
      <c r="EV98" s="5"/>
      <c r="EW98" s="5"/>
      <c r="EX98" s="5"/>
      <c r="EY98" s="5"/>
      <c r="EZ98" s="5"/>
      <c r="FA98" s="5"/>
      <c r="FB98" s="5"/>
      <c r="FC98" s="5"/>
      <c r="FD98" s="5"/>
      <c r="FE98" s="5"/>
      <c r="FF98" s="5"/>
      <c r="FG98" s="5"/>
      <c r="FH98" s="5"/>
      <c r="FI98" s="5"/>
      <c r="FJ98" s="5"/>
      <c r="FK98" s="5"/>
      <c r="FL98" s="5"/>
      <c r="FM98" s="5"/>
      <c r="FN98" s="5"/>
      <c r="FO98" s="5"/>
      <c r="FP98" s="5"/>
      <c r="FQ98" s="5"/>
      <c r="FR98" s="5"/>
      <c r="FS98" s="5"/>
      <c r="FT98" s="5"/>
      <c r="FU98" s="5"/>
      <c r="FV98" s="5"/>
      <c r="FW98" s="5"/>
      <c r="FX98" s="5"/>
      <c r="FY98" s="5"/>
      <c r="FZ98" s="5"/>
      <c r="GA98" s="5"/>
      <c r="GB98" s="5"/>
      <c r="GC98" s="5"/>
      <c r="GD98" s="5"/>
      <c r="GE98" s="5"/>
      <c r="GF98" s="5"/>
      <c r="GG98" s="5"/>
      <c r="GH98" s="5"/>
      <c r="GI98" s="5"/>
      <c r="GJ98" s="5"/>
      <c r="GK98" s="5"/>
      <c r="GL98" s="5"/>
      <c r="GM98" s="5"/>
      <c r="GN98" s="5"/>
      <c r="GO98" s="5"/>
      <c r="GP98" s="5"/>
      <c r="GQ98" s="5"/>
      <c r="GR98" s="5"/>
      <c r="GS98" s="5"/>
      <c r="GT98" s="5"/>
      <c r="GU98" s="5"/>
      <c r="GV98" s="5"/>
      <c r="GW98" s="5"/>
      <c r="GX98" s="5"/>
      <c r="GY98" s="5"/>
      <c r="GZ98" s="5"/>
      <c r="HA98" s="5"/>
      <c r="HB98" s="5"/>
      <c r="HC98" s="5"/>
      <c r="HD98" s="5"/>
      <c r="HE98" s="5"/>
      <c r="HF98" s="5"/>
      <c r="HG98" s="5"/>
      <c r="HH98" s="5"/>
      <c r="HI98" s="5"/>
      <c r="HJ98" s="5"/>
      <c r="HK98" s="5"/>
      <c r="HL98" s="5"/>
      <c r="HM98" s="5"/>
      <c r="HN98" s="5"/>
      <c r="HO98" s="5"/>
      <c r="HP98" s="5"/>
      <c r="HQ98" s="5"/>
      <c r="HR98" s="5"/>
      <c r="HS98" s="5"/>
    </row>
    <row r="99" spans="1:227" s="4" customFormat="1" ht="51" customHeight="1">
      <c r="A99" s="348">
        <f>IF(M99="entry fee only","",IF(M99="coach entry only","",29))</f>
        <v>29</v>
      </c>
      <c r="B99" s="333" t="str">
        <f>IF(M99="","",IF(M99="Q - Player Entry-Fee only","Entry Fee",IF(M99="R - Entry Fee &amp; Meal Package","Entry/Meal",IF(M99="S - Meal Package","Meal only",IF(M99="choose a package","",_xlfn.XLOOKUP(DE99,A:A,O:O))))))</f>
        <v/>
      </c>
      <c r="C99" s="100"/>
      <c r="D99" s="54"/>
      <c r="E99" s="34"/>
      <c r="F99" s="35"/>
      <c r="G99" s="304"/>
      <c r="H99" s="303"/>
      <c r="I99" s="36"/>
      <c r="J99" s="37"/>
      <c r="K99" s="38"/>
      <c r="L99" s="37"/>
      <c r="M99" s="295"/>
      <c r="N99" s="296"/>
      <c r="O99" s="296"/>
      <c r="P99" s="276" t="str">
        <f>IF(O99="","",IF(O99="choose check-out","",O99-N99))</f>
        <v/>
      </c>
      <c r="Q99" s="296"/>
      <c r="R99" s="40"/>
      <c r="S99" s="38"/>
      <c r="T99" s="296"/>
      <c r="U99" s="40"/>
      <c r="V99" s="38"/>
      <c r="W99" s="253" t="b">
        <v>0</v>
      </c>
      <c r="X99" s="253" t="b">
        <v>0</v>
      </c>
      <c r="Y99" s="253" t="b">
        <v>0</v>
      </c>
      <c r="Z99" s="41"/>
      <c r="AA99" s="105">
        <f>IF(M99="Q - Player Entry-Fee only",_xlfn.XLOOKUP(M99,Z:Z,L:L),IF(M99="S - Meal package",_xlfn.XLOOKUP(M99,Z:Z,L:L),IF(M99="R - Entry Fee &amp; Meal Package",_xlfn.XLOOKUP(M99,Z:Z,L:L),IF(O99="",0,IF(O99="choose check-out",0,_xlfn.XLOOKUP(DE99,A:A,L:L)))-(IF(Y99=TRUE,90,0)))))</f>
        <v>0</v>
      </c>
      <c r="AB99" s="5">
        <f t="shared" si="15"/>
        <v>0</v>
      </c>
      <c r="AC99" s="5"/>
      <c r="AD99" s="5"/>
      <c r="AE99" s="5">
        <f>IF(AB99="single room",O99*$L$170,0)</f>
        <v>0</v>
      </c>
      <c r="AF99" s="5">
        <f>IF(AB99="double room",O99*$L$169,0)</f>
        <v>0</v>
      </c>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t="str">
        <f>IF(BS99=1,"YES","NO")</f>
        <v>NO</v>
      </c>
      <c r="BK99" s="5">
        <f t="shared" si="21"/>
        <v>0</v>
      </c>
      <c r="BL99" s="5">
        <f t="shared" si="21"/>
        <v>0</v>
      </c>
      <c r="BM99" s="5">
        <f t="shared" si="21"/>
        <v>0</v>
      </c>
      <c r="BN99" s="5">
        <f t="shared" si="21"/>
        <v>0</v>
      </c>
      <c r="BO99" s="5">
        <f t="shared" si="21"/>
        <v>0</v>
      </c>
      <c r="BP99" s="5">
        <f t="shared" si="21"/>
        <v>0</v>
      </c>
      <c r="BQ99" s="5">
        <f t="shared" si="21"/>
        <v>0</v>
      </c>
      <c r="BR99" s="5">
        <f t="shared" si="21"/>
        <v>0</v>
      </c>
      <c r="BS99" s="5">
        <f>SUM(BK99:BR99)</f>
        <v>0</v>
      </c>
      <c r="CQ99" s="5"/>
      <c r="CR99" s="5" t="b">
        <f t="shared" si="18"/>
        <v>0</v>
      </c>
      <c r="CS99" s="5" t="b">
        <f t="shared" si="19"/>
        <v>0</v>
      </c>
      <c r="CT99" s="5"/>
      <c r="CU99" s="5"/>
      <c r="CV99" s="5"/>
      <c r="CW99" s="5"/>
      <c r="CX99" s="5"/>
      <c r="CY99" s="5"/>
      <c r="CZ99" s="5"/>
      <c r="DA99" s="5"/>
      <c r="DB99" s="5"/>
      <c r="DC99" s="5"/>
      <c r="DD99" s="6" t="str">
        <f t="shared" si="20"/>
        <v/>
      </c>
      <c r="DE99" s="5" t="str">
        <f t="shared" si="17"/>
        <v>,</v>
      </c>
      <c r="DF99" s="5"/>
      <c r="DG99" s="5"/>
      <c r="DH99" s="5"/>
      <c r="DI99" s="5"/>
      <c r="DJ99" s="5"/>
      <c r="DK99" s="5"/>
      <c r="DL99" s="5"/>
      <c r="DM99" s="5"/>
      <c r="DN99" s="5"/>
      <c r="DO99" s="5"/>
      <c r="DP99" s="5"/>
      <c r="DQ99" s="5"/>
      <c r="DR99" s="5"/>
      <c r="DS99" s="5"/>
      <c r="DT99" s="5"/>
      <c r="DU99" s="5"/>
      <c r="DV99" s="5"/>
      <c r="DW99" s="5"/>
      <c r="DX99" s="5"/>
      <c r="DY99" s="5"/>
      <c r="DZ99" s="5"/>
      <c r="EA99" s="5"/>
      <c r="EB99" s="5"/>
      <c r="EC99" s="5"/>
      <c r="ED99" s="5"/>
      <c r="EE99" s="5"/>
      <c r="EF99" s="5"/>
      <c r="EG99" s="5"/>
      <c r="EH99" s="5"/>
      <c r="EI99" s="5"/>
      <c r="EJ99" s="5"/>
      <c r="EK99" s="5"/>
      <c r="EL99" s="5"/>
      <c r="EM99" s="5"/>
      <c r="EN99" s="5"/>
      <c r="EO99" s="5"/>
      <c r="EP99" s="5"/>
      <c r="EQ99" s="5"/>
      <c r="ER99" s="5"/>
      <c r="ES99" s="5"/>
      <c r="ET99" s="5"/>
      <c r="EU99" s="5"/>
      <c r="EV99" s="5"/>
      <c r="EW99" s="5"/>
      <c r="EX99" s="5"/>
      <c r="EY99" s="5"/>
      <c r="EZ99" s="5"/>
      <c r="FA99" s="5"/>
      <c r="FB99" s="5"/>
      <c r="FC99" s="5"/>
      <c r="FD99" s="5"/>
      <c r="FE99" s="5"/>
      <c r="FF99" s="5"/>
      <c r="FG99" s="5"/>
      <c r="FH99" s="5"/>
      <c r="FI99" s="5"/>
      <c r="FJ99" s="5"/>
      <c r="FK99" s="5"/>
      <c r="FL99" s="5"/>
      <c r="FM99" s="5"/>
      <c r="FN99" s="5"/>
      <c r="FO99" s="5"/>
      <c r="FP99" s="5"/>
      <c r="FQ99" s="5"/>
      <c r="FR99" s="5"/>
      <c r="FS99" s="5"/>
      <c r="FT99" s="5"/>
      <c r="FU99" s="5"/>
      <c r="FV99" s="5"/>
      <c r="FW99" s="5"/>
      <c r="FX99" s="5"/>
      <c r="FY99" s="5"/>
      <c r="FZ99" s="5"/>
      <c r="GA99" s="5"/>
      <c r="GB99" s="5"/>
      <c r="GC99" s="5"/>
      <c r="GD99" s="5"/>
      <c r="GE99" s="5"/>
      <c r="GF99" s="5"/>
      <c r="GG99" s="5"/>
      <c r="GH99" s="5"/>
      <c r="GI99" s="5"/>
      <c r="GJ99" s="5"/>
      <c r="GK99" s="5"/>
      <c r="GL99" s="5"/>
      <c r="GM99" s="5"/>
      <c r="GN99" s="5"/>
      <c r="GO99" s="5"/>
      <c r="GP99" s="5"/>
      <c r="GQ99" s="5"/>
      <c r="GR99" s="5"/>
      <c r="GS99" s="5"/>
      <c r="GT99" s="5"/>
      <c r="GU99" s="5"/>
      <c r="GV99" s="5"/>
      <c r="GW99" s="5"/>
      <c r="GX99" s="5"/>
      <c r="GY99" s="5"/>
      <c r="GZ99" s="5"/>
      <c r="HA99" s="5"/>
      <c r="HB99" s="5"/>
      <c r="HC99" s="5"/>
      <c r="HD99" s="5"/>
      <c r="HE99" s="5"/>
      <c r="HF99" s="5"/>
      <c r="HG99" s="5"/>
      <c r="HH99" s="5"/>
      <c r="HI99" s="5"/>
      <c r="HJ99" s="5"/>
      <c r="HK99" s="5"/>
      <c r="HL99" s="5"/>
      <c r="HM99" s="5"/>
      <c r="HN99" s="5"/>
      <c r="HO99" s="5"/>
      <c r="HP99" s="5"/>
      <c r="HQ99" s="5"/>
      <c r="HR99" s="5"/>
      <c r="HS99" s="5"/>
    </row>
    <row r="100" spans="1:227" s="4" customFormat="1" ht="51" customHeight="1">
      <c r="A100" s="348"/>
      <c r="B100" s="333"/>
      <c r="C100" s="41"/>
      <c r="D100" s="54"/>
      <c r="E100" s="34"/>
      <c r="F100" s="35"/>
      <c r="G100" s="304"/>
      <c r="H100" s="303"/>
      <c r="I100" s="36"/>
      <c r="J100" s="37"/>
      <c r="K100" s="38"/>
      <c r="L100" s="37"/>
      <c r="M100" s="295"/>
      <c r="N100" s="296"/>
      <c r="O100" s="296"/>
      <c r="P100" s="276" t="str">
        <f>IF(O100="","",IF(O100="choose check-out","",O100-N100))</f>
        <v/>
      </c>
      <c r="Q100" s="296"/>
      <c r="R100" s="40"/>
      <c r="S100" s="38"/>
      <c r="T100" s="296"/>
      <c r="U100" s="40"/>
      <c r="V100" s="38"/>
      <c r="W100" s="253" t="b">
        <v>0</v>
      </c>
      <c r="X100" s="253" t="b">
        <v>0</v>
      </c>
      <c r="Y100" s="253" t="b">
        <v>0</v>
      </c>
      <c r="Z100" s="41"/>
      <c r="AA100" s="105">
        <f>IF(M100="Q - Player Entry-Fee only",_xlfn.XLOOKUP(M100,Z:Z,L:L),IF(M100="S - Meal package",_xlfn.XLOOKUP(M100,Z:Z,L:L),IF(M100="R - Entry Fee &amp; Meal Package",_xlfn.XLOOKUP(M100,Z:Z,L:L),IF(O100="",0,IF(O100="choose check-out",0,_xlfn.XLOOKUP(DE100,A:A,L:L)))-(IF(Y100=TRUE,90,0)))))</f>
        <v>0</v>
      </c>
      <c r="AB100" s="5">
        <f t="shared" si="15"/>
        <v>0</v>
      </c>
      <c r="AC100" s="5"/>
      <c r="AD100" s="5"/>
      <c r="AE100" s="5">
        <f>IF(AB100="single room",O99*$L$170,0)</f>
        <v>0</v>
      </c>
      <c r="AF100" s="5">
        <f>IF(AB100="double room",O99*$L$169,0)</f>
        <v>0</v>
      </c>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c r="BJ100" s="5" t="str">
        <f>IF(BS100=1,"YES","NO")</f>
        <v>NO</v>
      </c>
      <c r="BK100" s="5">
        <f t="shared" si="21"/>
        <v>0</v>
      </c>
      <c r="BL100" s="5">
        <f t="shared" si="21"/>
        <v>0</v>
      </c>
      <c r="BM100" s="5">
        <f t="shared" si="21"/>
        <v>0</v>
      </c>
      <c r="BN100" s="5">
        <f t="shared" si="21"/>
        <v>0</v>
      </c>
      <c r="BO100" s="5">
        <f t="shared" si="21"/>
        <v>0</v>
      </c>
      <c r="BP100" s="5">
        <f t="shared" si="21"/>
        <v>0</v>
      </c>
      <c r="BQ100" s="5">
        <f t="shared" si="21"/>
        <v>0</v>
      </c>
      <c r="BR100" s="5">
        <f t="shared" si="21"/>
        <v>0</v>
      </c>
      <c r="BS100" s="5">
        <f>SUM(BK100:BR100)</f>
        <v>0</v>
      </c>
      <c r="CQ100" s="5"/>
      <c r="CR100" s="5" t="b">
        <f t="shared" si="18"/>
        <v>0</v>
      </c>
      <c r="CS100" s="5" t="b">
        <f t="shared" si="19"/>
        <v>0</v>
      </c>
      <c r="CT100" s="5"/>
      <c r="CU100" s="5"/>
      <c r="CV100" s="5"/>
      <c r="CW100" s="5"/>
      <c r="CX100" s="5"/>
      <c r="CY100" s="5"/>
      <c r="CZ100" s="5"/>
      <c r="DA100" s="5"/>
      <c r="DB100" s="5"/>
      <c r="DC100" s="5"/>
      <c r="DD100" s="6" t="str">
        <f t="shared" si="20"/>
        <v/>
      </c>
      <c r="DE100" s="5" t="str">
        <f t="shared" si="17"/>
        <v>,</v>
      </c>
      <c r="DF100" s="5"/>
      <c r="DG100" s="5"/>
      <c r="DH100" s="5"/>
      <c r="DI100" s="5"/>
      <c r="DJ100" s="5"/>
      <c r="DK100" s="5"/>
      <c r="DL100" s="5"/>
      <c r="DM100" s="5"/>
      <c r="DN100" s="5"/>
      <c r="DO100" s="5"/>
      <c r="DP100" s="5"/>
      <c r="DQ100" s="5"/>
      <c r="DR100" s="5"/>
      <c r="DS100" s="5"/>
      <c r="DT100" s="5"/>
      <c r="DU100" s="5"/>
      <c r="DV100" s="5"/>
      <c r="DW100" s="5"/>
      <c r="DX100" s="5"/>
      <c r="DY100" s="5"/>
      <c r="DZ100" s="5"/>
      <c r="EA100" s="5"/>
      <c r="EB100" s="5"/>
      <c r="EC100" s="5"/>
      <c r="ED100" s="5"/>
      <c r="EE100" s="5"/>
      <c r="EF100" s="5"/>
      <c r="EG100" s="5"/>
      <c r="EH100" s="5"/>
      <c r="EI100" s="5"/>
      <c r="EJ100" s="5"/>
      <c r="EK100" s="5"/>
      <c r="EL100" s="5"/>
      <c r="EM100" s="5"/>
      <c r="EN100" s="5"/>
      <c r="EO100" s="5"/>
      <c r="EP100" s="5"/>
      <c r="EQ100" s="5"/>
      <c r="ER100" s="5"/>
      <c r="ES100" s="5"/>
      <c r="ET100" s="5"/>
      <c r="EU100" s="5"/>
      <c r="EV100" s="5"/>
      <c r="EW100" s="5"/>
      <c r="EX100" s="5"/>
      <c r="EY100" s="5"/>
      <c r="EZ100" s="5"/>
      <c r="FA100" s="5"/>
      <c r="FB100" s="5"/>
      <c r="FC100" s="5"/>
      <c r="FD100" s="5"/>
      <c r="FE100" s="5"/>
      <c r="FF100" s="5"/>
      <c r="FG100" s="5"/>
      <c r="FH100" s="5"/>
      <c r="FI100" s="5"/>
      <c r="FJ100" s="5"/>
      <c r="FK100" s="5"/>
      <c r="FL100" s="5"/>
      <c r="FM100" s="5"/>
      <c r="FN100" s="5"/>
      <c r="FO100" s="5"/>
      <c r="FP100" s="5"/>
      <c r="FQ100" s="5"/>
      <c r="FR100" s="5"/>
      <c r="FS100" s="5"/>
      <c r="FT100" s="5"/>
      <c r="FU100" s="5"/>
      <c r="FV100" s="5"/>
      <c r="FW100" s="5"/>
      <c r="FX100" s="5"/>
      <c r="FY100" s="5"/>
      <c r="FZ100" s="5"/>
      <c r="GA100" s="5"/>
      <c r="GB100" s="5"/>
      <c r="GC100" s="5"/>
      <c r="GD100" s="5"/>
      <c r="GE100" s="5"/>
      <c r="GF100" s="5"/>
      <c r="GG100" s="5"/>
      <c r="GH100" s="5"/>
      <c r="GI100" s="5"/>
      <c r="GJ100" s="5"/>
      <c r="GK100" s="5"/>
      <c r="GL100" s="5"/>
      <c r="GM100" s="5"/>
      <c r="GN100" s="5"/>
      <c r="GO100" s="5"/>
      <c r="GP100" s="5"/>
      <c r="GQ100" s="5"/>
      <c r="GR100" s="5"/>
      <c r="GS100" s="5"/>
      <c r="GT100" s="5"/>
      <c r="GU100" s="5"/>
      <c r="GV100" s="5"/>
      <c r="GW100" s="5"/>
      <c r="GX100" s="5"/>
      <c r="GY100" s="5"/>
      <c r="GZ100" s="5"/>
      <c r="HA100" s="5"/>
      <c r="HB100" s="5"/>
      <c r="HC100" s="5"/>
      <c r="HD100" s="5"/>
      <c r="HE100" s="5"/>
      <c r="HF100" s="5"/>
      <c r="HG100" s="5"/>
      <c r="HH100" s="5"/>
      <c r="HI100" s="5"/>
      <c r="HJ100" s="5"/>
      <c r="HK100" s="5"/>
      <c r="HL100" s="5"/>
      <c r="HM100" s="5"/>
      <c r="HN100" s="5"/>
      <c r="HO100" s="5"/>
      <c r="HP100" s="5"/>
      <c r="HQ100" s="5"/>
      <c r="HR100" s="5"/>
      <c r="HS100" s="5"/>
    </row>
    <row r="101" spans="1:227" s="4" customFormat="1" ht="5.25" customHeight="1">
      <c r="A101" s="28"/>
      <c r="B101" s="58"/>
      <c r="C101" s="100"/>
      <c r="D101" s="23"/>
      <c r="E101" s="23"/>
      <c r="F101" s="24"/>
      <c r="G101" s="24"/>
      <c r="H101" s="25"/>
      <c r="I101" s="36"/>
      <c r="J101" s="26"/>
      <c r="K101" s="38"/>
      <c r="L101" s="37"/>
      <c r="M101" s="39"/>
      <c r="N101" s="271"/>
      <c r="O101" s="271"/>
      <c r="P101" s="276"/>
      <c r="Q101" s="271"/>
      <c r="R101" s="27"/>
      <c r="S101" s="25"/>
      <c r="T101" s="271"/>
      <c r="U101" s="27"/>
      <c r="V101" s="25"/>
      <c r="W101" s="25"/>
      <c r="X101" s="25"/>
      <c r="Y101" s="25"/>
      <c r="Z101" s="51"/>
      <c r="AA101" s="44"/>
      <c r="AB101" s="5">
        <f t="shared" si="15"/>
        <v>0</v>
      </c>
      <c r="AC101" s="6"/>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c r="BP101" s="5"/>
      <c r="BQ101" s="5"/>
      <c r="BR101" s="5"/>
      <c r="BS101" s="5"/>
      <c r="CQ101" s="5"/>
      <c r="CR101" s="5" t="b">
        <f t="shared" si="18"/>
        <v>0</v>
      </c>
      <c r="CS101" s="5" t="b">
        <f t="shared" si="19"/>
        <v>0</v>
      </c>
      <c r="CT101" s="5"/>
      <c r="CU101" s="5"/>
      <c r="CV101" s="5"/>
      <c r="CW101" s="5"/>
      <c r="CX101" s="5"/>
      <c r="CY101" s="5"/>
      <c r="CZ101" s="5"/>
      <c r="DA101" s="5"/>
      <c r="DB101" s="5"/>
      <c r="DC101" s="5"/>
      <c r="DD101" s="6" t="str">
        <f t="shared" si="20"/>
        <v/>
      </c>
      <c r="DE101" s="5" t="str">
        <f t="shared" si="17"/>
        <v>,</v>
      </c>
      <c r="DF101" s="5"/>
      <c r="DG101" s="5"/>
      <c r="DH101" s="5"/>
      <c r="DI101" s="5"/>
      <c r="DJ101" s="5"/>
      <c r="DK101" s="5"/>
      <c r="DL101" s="5"/>
      <c r="DM101" s="5"/>
      <c r="DN101" s="5"/>
      <c r="DO101" s="5"/>
      <c r="DP101" s="5"/>
      <c r="DQ101" s="5"/>
      <c r="DR101" s="5"/>
      <c r="DS101" s="5"/>
      <c r="DT101" s="5"/>
      <c r="DU101" s="5"/>
      <c r="DV101" s="5"/>
      <c r="DW101" s="5"/>
      <c r="DX101" s="5"/>
      <c r="DY101" s="5"/>
      <c r="DZ101" s="5"/>
      <c r="EA101" s="5"/>
      <c r="EB101" s="5"/>
      <c r="EC101" s="5"/>
      <c r="ED101" s="5"/>
      <c r="EE101" s="5"/>
      <c r="EF101" s="5"/>
      <c r="EG101" s="5"/>
      <c r="EH101" s="5"/>
      <c r="EI101" s="5"/>
      <c r="EJ101" s="5"/>
      <c r="EK101" s="5"/>
      <c r="EL101" s="5"/>
      <c r="EM101" s="5"/>
      <c r="EN101" s="5"/>
      <c r="EO101" s="5"/>
      <c r="EP101" s="5"/>
      <c r="EQ101" s="5"/>
      <c r="ER101" s="5"/>
      <c r="ES101" s="5"/>
      <c r="ET101" s="5"/>
      <c r="EU101" s="5"/>
      <c r="EV101" s="5"/>
      <c r="EW101" s="5"/>
      <c r="EX101" s="5"/>
      <c r="EY101" s="5"/>
      <c r="EZ101" s="5"/>
      <c r="FA101" s="5"/>
      <c r="FB101" s="5"/>
      <c r="FC101" s="5"/>
      <c r="FD101" s="5"/>
      <c r="FE101" s="5"/>
      <c r="FF101" s="5"/>
      <c r="FG101" s="5"/>
      <c r="FH101" s="5"/>
      <c r="FI101" s="5"/>
      <c r="FJ101" s="5"/>
      <c r="FK101" s="5"/>
      <c r="FL101" s="5"/>
      <c r="FM101" s="5"/>
      <c r="FN101" s="5"/>
      <c r="FO101" s="5"/>
      <c r="FP101" s="5"/>
      <c r="FQ101" s="5"/>
      <c r="FR101" s="5"/>
      <c r="FS101" s="5"/>
      <c r="FT101" s="5"/>
      <c r="FU101" s="5"/>
      <c r="FV101" s="5"/>
      <c r="FW101" s="5"/>
      <c r="FX101" s="5"/>
      <c r="FY101" s="5"/>
      <c r="FZ101" s="5"/>
      <c r="GA101" s="5"/>
      <c r="GB101" s="5"/>
      <c r="GC101" s="5"/>
      <c r="GD101" s="5"/>
      <c r="GE101" s="5"/>
      <c r="GF101" s="5"/>
      <c r="GG101" s="5"/>
      <c r="GH101" s="5"/>
      <c r="GI101" s="5"/>
      <c r="GJ101" s="5"/>
      <c r="GK101" s="5"/>
      <c r="GL101" s="5"/>
      <c r="GM101" s="5"/>
      <c r="GN101" s="5"/>
      <c r="GO101" s="5"/>
      <c r="GP101" s="5"/>
      <c r="GQ101" s="5"/>
      <c r="GR101" s="5"/>
      <c r="GS101" s="5"/>
      <c r="GT101" s="5"/>
      <c r="GU101" s="5"/>
      <c r="GV101" s="5"/>
      <c r="GW101" s="5"/>
      <c r="GX101" s="5"/>
      <c r="GY101" s="5"/>
      <c r="GZ101" s="5"/>
      <c r="HA101" s="5"/>
      <c r="HB101" s="5"/>
      <c r="HC101" s="5"/>
      <c r="HD101" s="5"/>
      <c r="HE101" s="5"/>
      <c r="HF101" s="5"/>
      <c r="HG101" s="5"/>
      <c r="HH101" s="5"/>
      <c r="HI101" s="5"/>
      <c r="HJ101" s="5"/>
      <c r="HK101" s="5"/>
      <c r="HL101" s="5"/>
      <c r="HM101" s="5"/>
      <c r="HN101" s="5"/>
      <c r="HO101" s="5"/>
      <c r="HP101" s="5"/>
      <c r="HQ101" s="5"/>
      <c r="HR101" s="5"/>
      <c r="HS101" s="5"/>
    </row>
    <row r="102" spans="1:227" s="4" customFormat="1" ht="51" customHeight="1">
      <c r="A102" s="348">
        <f>IF(M102="entry fee only","",IF(M102="coach entry only","",30))</f>
        <v>30</v>
      </c>
      <c r="B102" s="333" t="str">
        <f>IF(M102="","",IF(M102="Q - Player Entry-Fee only","Entry Fee",IF(M102="R - Entry Fee &amp; Meal Package","Entry/Meal",IF(M102="S - Meal Package","Meal only",IF(M102="choose a package","",_xlfn.XLOOKUP(DE102,A:A,O:O))))))</f>
        <v/>
      </c>
      <c r="C102" s="100"/>
      <c r="D102" s="54"/>
      <c r="E102" s="34"/>
      <c r="F102" s="35"/>
      <c r="G102" s="304"/>
      <c r="H102" s="303"/>
      <c r="I102" s="36"/>
      <c r="J102" s="37"/>
      <c r="K102" s="38"/>
      <c r="L102" s="37"/>
      <c r="M102" s="295"/>
      <c r="N102" s="296"/>
      <c r="O102" s="296"/>
      <c r="P102" s="276" t="str">
        <f>IF(O102="","",IF(O102="choose check-out","",O102-N102))</f>
        <v/>
      </c>
      <c r="Q102" s="296"/>
      <c r="R102" s="40"/>
      <c r="S102" s="38"/>
      <c r="T102" s="296"/>
      <c r="U102" s="40"/>
      <c r="V102" s="38"/>
      <c r="W102" s="253" t="b">
        <v>0</v>
      </c>
      <c r="X102" s="253" t="b">
        <v>0</v>
      </c>
      <c r="Y102" s="253" t="b">
        <v>0</v>
      </c>
      <c r="Z102" s="41"/>
      <c r="AA102" s="105">
        <f>IF(M102="Q - Player Entry-Fee only",_xlfn.XLOOKUP(M102,Z:Z,L:L),IF(M102="S - Meal package",_xlfn.XLOOKUP(M102,Z:Z,L:L),IF(M102="R - Entry Fee &amp; Meal Package",_xlfn.XLOOKUP(M102,Z:Z,L:L),IF(O102="",0,IF(O102="choose check-out",0,_xlfn.XLOOKUP(DE102,A:A,L:L)))-(IF(Y102=TRUE,90,0)))))</f>
        <v>0</v>
      </c>
      <c r="AB102" s="5">
        <f t="shared" si="15"/>
        <v>0</v>
      </c>
      <c r="AC102" s="5"/>
      <c r="AD102" s="5"/>
      <c r="AE102" s="5">
        <f>IF(AB102="single room",O102*$L$170,0)</f>
        <v>0</v>
      </c>
      <c r="AF102" s="5">
        <f>IF(AB102="double room",O102*$L$169,0)</f>
        <v>0</v>
      </c>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t="str">
        <f>IF(BS102=1,"YES","NO")</f>
        <v>NO</v>
      </c>
      <c r="BK102" s="5">
        <f t="shared" ref="BK102:BR109" si="22">IF($I102="",0,IF($I102=BK$14,1,0))</f>
        <v>0</v>
      </c>
      <c r="BL102" s="5">
        <f t="shared" si="22"/>
        <v>0</v>
      </c>
      <c r="BM102" s="5">
        <f t="shared" si="22"/>
        <v>0</v>
      </c>
      <c r="BN102" s="5">
        <f t="shared" si="22"/>
        <v>0</v>
      </c>
      <c r="BO102" s="5">
        <f t="shared" si="22"/>
        <v>0</v>
      </c>
      <c r="BP102" s="5">
        <f t="shared" si="22"/>
        <v>0</v>
      </c>
      <c r="BQ102" s="5">
        <f t="shared" si="22"/>
        <v>0</v>
      </c>
      <c r="BR102" s="5">
        <f t="shared" si="22"/>
        <v>0</v>
      </c>
      <c r="BS102" s="5">
        <f>SUM(BK102:BR102)</f>
        <v>0</v>
      </c>
      <c r="CQ102" s="5"/>
      <c r="CR102" s="5" t="b">
        <f t="shared" si="18"/>
        <v>0</v>
      </c>
      <c r="CS102" s="5" t="b">
        <f t="shared" si="19"/>
        <v>0</v>
      </c>
      <c r="CT102" s="5"/>
      <c r="CU102" s="5"/>
      <c r="CV102" s="5"/>
      <c r="CW102" s="5"/>
      <c r="CX102" s="5"/>
      <c r="CY102" s="5"/>
      <c r="CZ102" s="5"/>
      <c r="DA102" s="5"/>
      <c r="DB102" s="5"/>
      <c r="DC102" s="5"/>
      <c r="DD102" s="6" t="str">
        <f t="shared" si="20"/>
        <v/>
      </c>
      <c r="DE102" s="5" t="str">
        <f t="shared" si="17"/>
        <v>,</v>
      </c>
      <c r="DF102" s="5"/>
      <c r="DG102" s="5"/>
      <c r="DH102" s="5"/>
      <c r="DI102" s="5"/>
      <c r="DJ102" s="5"/>
      <c r="DK102" s="5"/>
      <c r="DL102" s="5"/>
      <c r="DM102" s="5"/>
      <c r="DN102" s="5"/>
      <c r="DO102" s="5"/>
      <c r="DP102" s="5"/>
      <c r="DQ102" s="5"/>
      <c r="DR102" s="5"/>
      <c r="DS102" s="5"/>
      <c r="DT102" s="5"/>
      <c r="DU102" s="5"/>
      <c r="DV102" s="5"/>
      <c r="DW102" s="5"/>
      <c r="DX102" s="5"/>
      <c r="DY102" s="5"/>
      <c r="DZ102" s="5"/>
      <c r="EA102" s="5"/>
      <c r="EB102" s="5"/>
      <c r="EC102" s="5"/>
      <c r="ED102" s="5"/>
      <c r="EE102" s="5"/>
      <c r="EF102" s="5"/>
      <c r="EG102" s="5"/>
      <c r="EH102" s="5"/>
      <c r="EI102" s="5"/>
      <c r="EJ102" s="5"/>
      <c r="EK102" s="5"/>
      <c r="EL102" s="5"/>
      <c r="EM102" s="5"/>
      <c r="EN102" s="5"/>
      <c r="EO102" s="5"/>
      <c r="EP102" s="5"/>
      <c r="EQ102" s="5"/>
      <c r="ER102" s="5"/>
      <c r="ES102" s="5"/>
      <c r="ET102" s="5"/>
      <c r="EU102" s="5"/>
      <c r="EV102" s="5"/>
      <c r="EW102" s="5"/>
      <c r="EX102" s="5"/>
      <c r="EY102" s="5"/>
      <c r="EZ102" s="5"/>
      <c r="FA102" s="5"/>
      <c r="FB102" s="5"/>
      <c r="FC102" s="5"/>
      <c r="FD102" s="5"/>
      <c r="FE102" s="5"/>
      <c r="FF102" s="5"/>
      <c r="FG102" s="5"/>
      <c r="FH102" s="5"/>
      <c r="FI102" s="5"/>
      <c r="FJ102" s="5"/>
      <c r="FK102" s="5"/>
      <c r="FL102" s="5"/>
      <c r="FM102" s="5"/>
      <c r="FN102" s="5"/>
      <c r="FO102" s="5"/>
      <c r="FP102" s="5"/>
      <c r="FQ102" s="5"/>
      <c r="FR102" s="5"/>
      <c r="FS102" s="5"/>
      <c r="FT102" s="5"/>
      <c r="FU102" s="5"/>
      <c r="FV102" s="5"/>
      <c r="FW102" s="5"/>
      <c r="FX102" s="5"/>
      <c r="FY102" s="5"/>
      <c r="FZ102" s="5"/>
      <c r="GA102" s="5"/>
      <c r="GB102" s="5"/>
      <c r="GC102" s="5"/>
      <c r="GD102" s="5"/>
      <c r="GE102" s="5"/>
      <c r="GF102" s="5"/>
      <c r="GG102" s="5"/>
      <c r="GH102" s="5"/>
      <c r="GI102" s="5"/>
      <c r="GJ102" s="5"/>
      <c r="GK102" s="5"/>
      <c r="GL102" s="5"/>
      <c r="GM102" s="5"/>
      <c r="GN102" s="5"/>
      <c r="GO102" s="5"/>
      <c r="GP102" s="5"/>
      <c r="GQ102" s="5"/>
      <c r="GR102" s="5"/>
      <c r="GS102" s="5"/>
      <c r="GT102" s="5"/>
      <c r="GU102" s="5"/>
      <c r="GV102" s="5"/>
      <c r="GW102" s="5"/>
      <c r="GX102" s="5"/>
      <c r="GY102" s="5"/>
      <c r="GZ102" s="5"/>
      <c r="HA102" s="5"/>
      <c r="HB102" s="5"/>
      <c r="HC102" s="5"/>
      <c r="HD102" s="5"/>
      <c r="HE102" s="5"/>
      <c r="HF102" s="5"/>
      <c r="HG102" s="5"/>
      <c r="HH102" s="5"/>
      <c r="HI102" s="5"/>
      <c r="HJ102" s="5"/>
      <c r="HK102" s="5"/>
      <c r="HL102" s="5"/>
      <c r="HM102" s="5"/>
      <c r="HN102" s="5"/>
      <c r="HO102" s="5"/>
      <c r="HP102" s="5"/>
      <c r="HQ102" s="5"/>
      <c r="HR102" s="5"/>
      <c r="HS102" s="5"/>
    </row>
    <row r="103" spans="1:227" s="4" customFormat="1" ht="51" customHeight="1">
      <c r="A103" s="348"/>
      <c r="B103" s="333"/>
      <c r="C103" s="41"/>
      <c r="D103" s="54"/>
      <c r="E103" s="34"/>
      <c r="F103" s="35"/>
      <c r="G103" s="304"/>
      <c r="H103" s="303"/>
      <c r="I103" s="36"/>
      <c r="J103" s="37"/>
      <c r="K103" s="38"/>
      <c r="L103" s="37"/>
      <c r="M103" s="295"/>
      <c r="N103" s="296"/>
      <c r="O103" s="296"/>
      <c r="P103" s="276" t="str">
        <f>IF(O103="","",IF(O103="choose check-out","",O103-N103))</f>
        <v/>
      </c>
      <c r="Q103" s="296"/>
      <c r="R103" s="40"/>
      <c r="S103" s="38"/>
      <c r="T103" s="296"/>
      <c r="U103" s="40"/>
      <c r="V103" s="38"/>
      <c r="W103" s="253" t="b">
        <v>0</v>
      </c>
      <c r="X103" s="253" t="b">
        <v>0</v>
      </c>
      <c r="Y103" s="253" t="b">
        <v>0</v>
      </c>
      <c r="Z103" s="41"/>
      <c r="AA103" s="105">
        <f>IF(M103="Q - Player Entry-Fee only",_xlfn.XLOOKUP(M103,Z:Z,L:L),IF(M103="S - Meal package",_xlfn.XLOOKUP(M103,Z:Z,L:L),IF(M103="R - Entry Fee &amp; Meal Package",_xlfn.XLOOKUP(M103,Z:Z,L:L),IF(O103="",0,IF(O103="choose check-out",0,_xlfn.XLOOKUP(DE103,A:A,L:L)))-(IF(Y103=TRUE,90,0)))))</f>
        <v>0</v>
      </c>
      <c r="AB103" s="5">
        <f t="shared" si="15"/>
        <v>0</v>
      </c>
      <c r="AC103" s="5"/>
      <c r="AD103" s="5"/>
      <c r="AE103" s="5">
        <f>IF(AB103="single room",O102*$L$170,0)</f>
        <v>0</v>
      </c>
      <c r="AF103" s="5">
        <f>IF(AB103="double room",O102*$L$169,0)</f>
        <v>0</v>
      </c>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5"/>
      <c r="BJ103" s="5" t="str">
        <f>IF(BS103=1,"YES","NO")</f>
        <v>NO</v>
      </c>
      <c r="BK103" s="5">
        <f t="shared" si="22"/>
        <v>0</v>
      </c>
      <c r="BL103" s="5">
        <f t="shared" si="22"/>
        <v>0</v>
      </c>
      <c r="BM103" s="5">
        <f t="shared" si="22"/>
        <v>0</v>
      </c>
      <c r="BN103" s="5">
        <f t="shared" si="22"/>
        <v>0</v>
      </c>
      <c r="BO103" s="5">
        <f t="shared" si="22"/>
        <v>0</v>
      </c>
      <c r="BP103" s="5">
        <f t="shared" si="22"/>
        <v>0</v>
      </c>
      <c r="BQ103" s="5">
        <f t="shared" si="22"/>
        <v>0</v>
      </c>
      <c r="BR103" s="5">
        <f t="shared" si="22"/>
        <v>0</v>
      </c>
      <c r="BS103" s="5">
        <f>SUM(BK103:BR103)</f>
        <v>0</v>
      </c>
      <c r="CQ103" s="5"/>
      <c r="CR103" s="5" t="b">
        <f t="shared" si="18"/>
        <v>0</v>
      </c>
      <c r="CS103" s="5" t="b">
        <f t="shared" si="19"/>
        <v>0</v>
      </c>
      <c r="CT103" s="5"/>
      <c r="CU103" s="5"/>
      <c r="CV103" s="5"/>
      <c r="CW103" s="5"/>
      <c r="CX103" s="5"/>
      <c r="CY103" s="5"/>
      <c r="CZ103" s="5"/>
      <c r="DA103" s="5"/>
      <c r="DB103" s="5"/>
      <c r="DC103" s="5"/>
      <c r="DD103" s="6" t="str">
        <f t="shared" si="20"/>
        <v/>
      </c>
      <c r="DE103" s="5" t="str">
        <f t="shared" si="17"/>
        <v>,</v>
      </c>
      <c r="DF103" s="5"/>
      <c r="DG103" s="5"/>
      <c r="DH103" s="5"/>
      <c r="DI103" s="5"/>
      <c r="DJ103" s="5"/>
      <c r="DK103" s="5"/>
      <c r="DL103" s="5"/>
      <c r="DM103" s="5"/>
      <c r="DN103" s="5"/>
      <c r="DO103" s="5"/>
      <c r="DP103" s="5"/>
      <c r="DQ103" s="5"/>
      <c r="DR103" s="5"/>
      <c r="DS103" s="5"/>
      <c r="DT103" s="5"/>
      <c r="DU103" s="5"/>
      <c r="DV103" s="5"/>
      <c r="DW103" s="5"/>
      <c r="DX103" s="5"/>
      <c r="DY103" s="5"/>
      <c r="DZ103" s="5"/>
      <c r="EA103" s="5"/>
      <c r="EB103" s="5"/>
      <c r="EC103" s="5"/>
      <c r="ED103" s="5"/>
      <c r="EE103" s="5"/>
      <c r="EF103" s="5"/>
      <c r="EG103" s="5"/>
      <c r="EH103" s="5"/>
      <c r="EI103" s="5"/>
      <c r="EJ103" s="5"/>
      <c r="EK103" s="5"/>
      <c r="EL103" s="5"/>
      <c r="EM103" s="5"/>
      <c r="EN103" s="5"/>
      <c r="EO103" s="5"/>
      <c r="EP103" s="5"/>
      <c r="EQ103" s="5"/>
      <c r="ER103" s="5"/>
      <c r="ES103" s="5"/>
      <c r="ET103" s="5"/>
      <c r="EU103" s="5"/>
      <c r="EV103" s="5"/>
      <c r="EW103" s="5"/>
      <c r="EX103" s="5"/>
      <c r="EY103" s="5"/>
      <c r="EZ103" s="5"/>
      <c r="FA103" s="5"/>
      <c r="FB103" s="5"/>
      <c r="FC103" s="5"/>
      <c r="FD103" s="5"/>
      <c r="FE103" s="5"/>
      <c r="FF103" s="5"/>
      <c r="FG103" s="5"/>
      <c r="FH103" s="5"/>
      <c r="FI103" s="5"/>
      <c r="FJ103" s="5"/>
      <c r="FK103" s="5"/>
      <c r="FL103" s="5"/>
      <c r="FM103" s="5"/>
      <c r="FN103" s="5"/>
      <c r="FO103" s="5"/>
      <c r="FP103" s="5"/>
      <c r="FQ103" s="5"/>
      <c r="FR103" s="5"/>
      <c r="FS103" s="5"/>
      <c r="FT103" s="5"/>
      <c r="FU103" s="5"/>
      <c r="FV103" s="5"/>
      <c r="FW103" s="5"/>
      <c r="FX103" s="5"/>
      <c r="FY103" s="5"/>
      <c r="FZ103" s="5"/>
      <c r="GA103" s="5"/>
      <c r="GB103" s="5"/>
      <c r="GC103" s="5"/>
      <c r="GD103" s="5"/>
      <c r="GE103" s="5"/>
      <c r="GF103" s="5"/>
      <c r="GG103" s="5"/>
      <c r="GH103" s="5"/>
      <c r="GI103" s="5"/>
      <c r="GJ103" s="5"/>
      <c r="GK103" s="5"/>
      <c r="GL103" s="5"/>
      <c r="GM103" s="5"/>
      <c r="GN103" s="5"/>
      <c r="GO103" s="5"/>
      <c r="GP103" s="5"/>
      <c r="GQ103" s="5"/>
      <c r="GR103" s="5"/>
      <c r="GS103" s="5"/>
      <c r="GT103" s="5"/>
      <c r="GU103" s="5"/>
      <c r="GV103" s="5"/>
      <c r="GW103" s="5"/>
      <c r="GX103" s="5"/>
      <c r="GY103" s="5"/>
      <c r="GZ103" s="5"/>
      <c r="HA103" s="5"/>
      <c r="HB103" s="5"/>
      <c r="HC103" s="5"/>
      <c r="HD103" s="5"/>
      <c r="HE103" s="5"/>
      <c r="HF103" s="5"/>
      <c r="HG103" s="5"/>
      <c r="HH103" s="5"/>
      <c r="HI103" s="5"/>
      <c r="HJ103" s="5"/>
      <c r="HK103" s="5"/>
      <c r="HL103" s="5"/>
      <c r="HM103" s="5"/>
      <c r="HN103" s="5"/>
      <c r="HO103" s="5"/>
      <c r="HP103" s="5"/>
      <c r="HQ103" s="5"/>
      <c r="HR103" s="5"/>
      <c r="HS103" s="5"/>
    </row>
    <row r="104" spans="1:227" s="4" customFormat="1" ht="5.25" customHeight="1">
      <c r="A104" s="28"/>
      <c r="B104" s="59"/>
      <c r="C104" s="100"/>
      <c r="D104" s="23"/>
      <c r="E104" s="23"/>
      <c r="F104" s="24"/>
      <c r="G104" s="24"/>
      <c r="H104" s="25"/>
      <c r="I104" s="36"/>
      <c r="J104" s="26"/>
      <c r="K104" s="38"/>
      <c r="L104" s="37"/>
      <c r="M104" s="39"/>
      <c r="N104" s="271"/>
      <c r="O104" s="271"/>
      <c r="P104" s="276"/>
      <c r="Q104" s="271"/>
      <c r="R104" s="27"/>
      <c r="S104" s="25"/>
      <c r="T104" s="271"/>
      <c r="U104" s="27"/>
      <c r="V104" s="25"/>
      <c r="W104" s="25"/>
      <c r="X104" s="25"/>
      <c r="Y104" s="25"/>
      <c r="Z104" s="51"/>
      <c r="AA104" s="44"/>
      <c r="AB104" s="5">
        <f t="shared" si="15"/>
        <v>0</v>
      </c>
      <c r="AC104" s="6"/>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c r="BM104" s="5"/>
      <c r="BN104" s="5"/>
      <c r="BO104" s="5"/>
      <c r="BP104" s="5"/>
      <c r="BQ104" s="5"/>
      <c r="BR104" s="5"/>
      <c r="BS104" s="5"/>
      <c r="CQ104" s="5"/>
      <c r="CR104" s="5" t="b">
        <f t="shared" si="18"/>
        <v>0</v>
      </c>
      <c r="CS104" s="5" t="b">
        <f t="shared" si="19"/>
        <v>0</v>
      </c>
      <c r="CT104" s="5"/>
      <c r="CU104" s="5"/>
      <c r="CV104" s="5"/>
      <c r="CW104" s="5"/>
      <c r="CX104" s="5"/>
      <c r="CY104" s="5"/>
      <c r="CZ104" s="5"/>
      <c r="DA104" s="5"/>
      <c r="DB104" s="5"/>
      <c r="DC104" s="5"/>
      <c r="DD104" s="6" t="str">
        <f t="shared" si="20"/>
        <v/>
      </c>
      <c r="DE104" s="5" t="str">
        <f t="shared" si="17"/>
        <v>,</v>
      </c>
      <c r="DF104" s="5"/>
      <c r="DG104" s="5"/>
      <c r="DH104" s="5"/>
      <c r="DI104" s="5"/>
      <c r="DJ104" s="5"/>
      <c r="DK104" s="5"/>
      <c r="DL104" s="5"/>
      <c r="DM104" s="5"/>
      <c r="DN104" s="5"/>
      <c r="DO104" s="5"/>
      <c r="DP104" s="5"/>
      <c r="DQ104" s="5"/>
      <c r="DR104" s="5"/>
      <c r="DS104" s="5"/>
      <c r="DT104" s="5"/>
      <c r="DU104" s="5"/>
      <c r="DV104" s="5"/>
      <c r="DW104" s="5"/>
      <c r="DX104" s="5"/>
      <c r="DY104" s="5"/>
      <c r="DZ104" s="5"/>
      <c r="EA104" s="5"/>
      <c r="EB104" s="5"/>
      <c r="EC104" s="5"/>
      <c r="ED104" s="5"/>
      <c r="EE104" s="5"/>
      <c r="EF104" s="5"/>
      <c r="EG104" s="5"/>
      <c r="EH104" s="5"/>
      <c r="EI104" s="5"/>
      <c r="EJ104" s="5"/>
      <c r="EK104" s="5"/>
      <c r="EL104" s="5"/>
      <c r="EM104" s="5"/>
      <c r="EN104" s="5"/>
      <c r="EO104" s="5"/>
      <c r="EP104" s="5"/>
      <c r="EQ104" s="5"/>
      <c r="ER104" s="5"/>
      <c r="ES104" s="5"/>
      <c r="ET104" s="5"/>
      <c r="EU104" s="5"/>
      <c r="EV104" s="5"/>
      <c r="EW104" s="5"/>
      <c r="EX104" s="5"/>
      <c r="EY104" s="5"/>
      <c r="EZ104" s="5"/>
      <c r="FA104" s="5"/>
      <c r="FB104" s="5"/>
      <c r="FC104" s="5"/>
      <c r="FD104" s="5"/>
      <c r="FE104" s="5"/>
      <c r="FF104" s="5"/>
      <c r="FG104" s="5"/>
      <c r="FH104" s="5"/>
      <c r="FI104" s="5"/>
      <c r="FJ104" s="5"/>
      <c r="FK104" s="5"/>
      <c r="FL104" s="5"/>
      <c r="FM104" s="5"/>
      <c r="FN104" s="5"/>
      <c r="FO104" s="5"/>
      <c r="FP104" s="5"/>
      <c r="FQ104" s="5"/>
      <c r="FR104" s="5"/>
      <c r="FS104" s="5"/>
      <c r="FT104" s="5"/>
      <c r="FU104" s="5"/>
      <c r="FV104" s="5"/>
      <c r="FW104" s="5"/>
      <c r="FX104" s="5"/>
      <c r="FY104" s="5"/>
      <c r="FZ104" s="5"/>
      <c r="GA104" s="5"/>
      <c r="GB104" s="5"/>
      <c r="GC104" s="5"/>
      <c r="GD104" s="5"/>
      <c r="GE104" s="5"/>
      <c r="GF104" s="5"/>
      <c r="GG104" s="5"/>
      <c r="GH104" s="5"/>
      <c r="GI104" s="5"/>
      <c r="GJ104" s="5"/>
      <c r="GK104" s="5"/>
      <c r="GL104" s="5"/>
      <c r="GM104" s="5"/>
      <c r="GN104" s="5"/>
      <c r="GO104" s="5"/>
      <c r="GP104" s="5"/>
      <c r="GQ104" s="5"/>
      <c r="GR104" s="5"/>
      <c r="GS104" s="5"/>
      <c r="GT104" s="5"/>
      <c r="GU104" s="5"/>
      <c r="GV104" s="5"/>
      <c r="GW104" s="5"/>
      <c r="GX104" s="5"/>
      <c r="GY104" s="5"/>
      <c r="GZ104" s="5"/>
      <c r="HA104" s="5"/>
      <c r="HB104" s="5"/>
      <c r="HC104" s="5"/>
      <c r="HD104" s="5"/>
      <c r="HE104" s="5"/>
      <c r="HF104" s="5"/>
      <c r="HG104" s="5"/>
      <c r="HH104" s="5"/>
      <c r="HI104" s="5"/>
      <c r="HJ104" s="5"/>
      <c r="HK104" s="5"/>
      <c r="HL104" s="5"/>
      <c r="HM104" s="5"/>
      <c r="HN104" s="5"/>
      <c r="HO104" s="5"/>
      <c r="HP104" s="5"/>
      <c r="HQ104" s="5"/>
      <c r="HR104" s="5"/>
      <c r="HS104" s="5"/>
    </row>
    <row r="105" spans="1:227" s="4" customFormat="1" ht="51" customHeight="1">
      <c r="A105" s="348">
        <f>IF(M105="entry fee only","",IF(M105="coach entry only","",31))</f>
        <v>31</v>
      </c>
      <c r="B105" s="333" t="str">
        <f>IF(M105="","",IF(M105="Q - Player Entry-Fee only","Entry Fee",IF(M105="R - Entry Fee &amp; Meal Package","Entry/Meal",IF(M105="S - Meal Package","Meal only",IF(M105="choose a package","",_xlfn.XLOOKUP(DE105,A:A,O:O))))))</f>
        <v/>
      </c>
      <c r="C105" s="100"/>
      <c r="D105" s="54"/>
      <c r="E105" s="34"/>
      <c r="F105" s="35"/>
      <c r="G105" s="304"/>
      <c r="H105" s="303"/>
      <c r="I105" s="36"/>
      <c r="J105" s="37"/>
      <c r="K105" s="38"/>
      <c r="L105" s="37"/>
      <c r="M105" s="295"/>
      <c r="N105" s="296"/>
      <c r="O105" s="296"/>
      <c r="P105" s="276" t="str">
        <f>IF(O105="","",IF(O105="choose check-out","",O105-N105))</f>
        <v/>
      </c>
      <c r="Q105" s="296"/>
      <c r="R105" s="40"/>
      <c r="S105" s="38"/>
      <c r="T105" s="296"/>
      <c r="U105" s="40"/>
      <c r="V105" s="38"/>
      <c r="W105" s="253" t="b">
        <v>0</v>
      </c>
      <c r="X105" s="253" t="b">
        <v>0</v>
      </c>
      <c r="Y105" s="253" t="b">
        <v>0</v>
      </c>
      <c r="Z105" s="41"/>
      <c r="AA105" s="105">
        <f>IF(M105="Q - Player Entry-Fee only",_xlfn.XLOOKUP(M105,Z:Z,L:L),IF(M105="S - Meal package",_xlfn.XLOOKUP(M105,Z:Z,L:L),IF(M105="R - Entry Fee &amp; Meal Package",_xlfn.XLOOKUP(M105,Z:Z,L:L),IF(O105="",0,IF(O105="choose check-out",0,_xlfn.XLOOKUP(DE105,A:A,L:L)))-(IF(Y105=TRUE,90,0)))))</f>
        <v>0</v>
      </c>
      <c r="AB105" s="5">
        <f t="shared" si="15"/>
        <v>0</v>
      </c>
      <c r="AC105" s="5"/>
      <c r="AD105" s="5"/>
      <c r="AE105" s="5">
        <f>IF(AB105="single room",O105*$L$170,0)</f>
        <v>0</v>
      </c>
      <c r="AF105" s="5">
        <f>IF(AB105="double room",O105*$L$169,0)</f>
        <v>0</v>
      </c>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c r="BF105" s="5"/>
      <c r="BG105" s="5"/>
      <c r="BH105" s="5"/>
      <c r="BI105" s="5"/>
      <c r="BJ105" s="5" t="str">
        <f>IF(BS105=1,"YES","NO")</f>
        <v>NO</v>
      </c>
      <c r="BK105" s="5">
        <f t="shared" si="22"/>
        <v>0</v>
      </c>
      <c r="BL105" s="5">
        <f t="shared" si="22"/>
        <v>0</v>
      </c>
      <c r="BM105" s="5">
        <f t="shared" si="22"/>
        <v>0</v>
      </c>
      <c r="BN105" s="5">
        <f t="shared" si="22"/>
        <v>0</v>
      </c>
      <c r="BO105" s="5">
        <f t="shared" si="22"/>
        <v>0</v>
      </c>
      <c r="BP105" s="5">
        <f t="shared" si="22"/>
        <v>0</v>
      </c>
      <c r="BQ105" s="5">
        <f t="shared" si="22"/>
        <v>0</v>
      </c>
      <c r="BR105" s="5">
        <f t="shared" si="22"/>
        <v>0</v>
      </c>
      <c r="BS105" s="5">
        <f>SUM(BK105:BR105)</f>
        <v>0</v>
      </c>
      <c r="CQ105" s="5"/>
      <c r="CR105" s="5" t="b">
        <f t="shared" si="18"/>
        <v>0</v>
      </c>
      <c r="CS105" s="5" t="b">
        <f t="shared" si="19"/>
        <v>0</v>
      </c>
      <c r="CT105" s="5"/>
      <c r="CU105" s="5"/>
      <c r="CV105" s="5"/>
      <c r="CW105" s="5"/>
      <c r="CX105" s="5"/>
      <c r="CY105" s="5"/>
      <c r="CZ105" s="5"/>
      <c r="DA105" s="5"/>
      <c r="DB105" s="5"/>
      <c r="DC105" s="5"/>
      <c r="DD105" s="6" t="str">
        <f t="shared" si="20"/>
        <v/>
      </c>
      <c r="DE105" s="5" t="str">
        <f t="shared" si="17"/>
        <v>,</v>
      </c>
      <c r="DF105" s="5"/>
      <c r="DG105" s="5"/>
      <c r="DH105" s="5"/>
      <c r="DI105" s="5"/>
      <c r="DJ105" s="5"/>
      <c r="DK105" s="5"/>
      <c r="DL105" s="5"/>
      <c r="DM105" s="5"/>
      <c r="DN105" s="5"/>
      <c r="DO105" s="5"/>
      <c r="DP105" s="5"/>
      <c r="DQ105" s="5"/>
      <c r="DR105" s="5"/>
      <c r="DS105" s="5"/>
      <c r="DT105" s="5"/>
      <c r="DU105" s="5"/>
      <c r="DV105" s="5"/>
      <c r="DW105" s="5"/>
      <c r="DX105" s="5"/>
      <c r="DY105" s="5"/>
      <c r="DZ105" s="5"/>
      <c r="EA105" s="5"/>
      <c r="EB105" s="5"/>
      <c r="EC105" s="5"/>
      <c r="ED105" s="5"/>
      <c r="EE105" s="5"/>
      <c r="EF105" s="5"/>
      <c r="EG105" s="5"/>
      <c r="EH105" s="5"/>
      <c r="EI105" s="5"/>
      <c r="EJ105" s="5"/>
      <c r="EK105" s="5"/>
      <c r="EL105" s="5"/>
      <c r="EM105" s="5"/>
      <c r="EN105" s="5"/>
      <c r="EO105" s="5"/>
      <c r="EP105" s="5"/>
      <c r="EQ105" s="5"/>
      <c r="ER105" s="5"/>
      <c r="ES105" s="5"/>
      <c r="ET105" s="5"/>
      <c r="EU105" s="5"/>
      <c r="EV105" s="5"/>
      <c r="EW105" s="5"/>
      <c r="EX105" s="5"/>
      <c r="EY105" s="5"/>
      <c r="EZ105" s="5"/>
      <c r="FA105" s="5"/>
      <c r="FB105" s="5"/>
      <c r="FC105" s="5"/>
      <c r="FD105" s="5"/>
      <c r="FE105" s="5"/>
      <c r="FF105" s="5"/>
      <c r="FG105" s="5"/>
      <c r="FH105" s="5"/>
      <c r="FI105" s="5"/>
      <c r="FJ105" s="5"/>
      <c r="FK105" s="5"/>
      <c r="FL105" s="5"/>
      <c r="FM105" s="5"/>
      <c r="FN105" s="5"/>
      <c r="FO105" s="5"/>
      <c r="FP105" s="5"/>
      <c r="FQ105" s="5"/>
      <c r="FR105" s="5"/>
      <c r="FS105" s="5"/>
      <c r="FT105" s="5"/>
      <c r="FU105" s="5"/>
      <c r="FV105" s="5"/>
      <c r="FW105" s="5"/>
      <c r="FX105" s="5"/>
      <c r="FY105" s="5"/>
      <c r="FZ105" s="5"/>
      <c r="GA105" s="5"/>
      <c r="GB105" s="5"/>
      <c r="GC105" s="5"/>
      <c r="GD105" s="5"/>
      <c r="GE105" s="5"/>
      <c r="GF105" s="5"/>
      <c r="GG105" s="5"/>
      <c r="GH105" s="5"/>
      <c r="GI105" s="5"/>
      <c r="GJ105" s="5"/>
      <c r="GK105" s="5"/>
      <c r="GL105" s="5"/>
      <c r="GM105" s="5"/>
      <c r="GN105" s="5"/>
      <c r="GO105" s="5"/>
      <c r="GP105" s="5"/>
      <c r="GQ105" s="5"/>
      <c r="GR105" s="5"/>
      <c r="GS105" s="5"/>
      <c r="GT105" s="5"/>
      <c r="GU105" s="5"/>
      <c r="GV105" s="5"/>
      <c r="GW105" s="5"/>
      <c r="GX105" s="5"/>
      <c r="GY105" s="5"/>
      <c r="GZ105" s="5"/>
      <c r="HA105" s="5"/>
      <c r="HB105" s="5"/>
      <c r="HC105" s="5"/>
      <c r="HD105" s="5"/>
      <c r="HE105" s="5"/>
      <c r="HF105" s="5"/>
      <c r="HG105" s="5"/>
      <c r="HH105" s="5"/>
      <c r="HI105" s="5"/>
      <c r="HJ105" s="5"/>
      <c r="HK105" s="5"/>
      <c r="HL105" s="5"/>
      <c r="HM105" s="5"/>
      <c r="HN105" s="5"/>
      <c r="HO105" s="5"/>
      <c r="HP105" s="5"/>
      <c r="HQ105" s="5"/>
      <c r="HR105" s="5"/>
      <c r="HS105" s="5"/>
    </row>
    <row r="106" spans="1:227" s="4" customFormat="1" ht="51" customHeight="1">
      <c r="A106" s="348"/>
      <c r="B106" s="333"/>
      <c r="C106" s="41"/>
      <c r="D106" s="54"/>
      <c r="E106" s="34"/>
      <c r="F106" s="35"/>
      <c r="G106" s="304"/>
      <c r="H106" s="303"/>
      <c r="I106" s="36"/>
      <c r="J106" s="37"/>
      <c r="K106" s="38"/>
      <c r="L106" s="37"/>
      <c r="M106" s="295"/>
      <c r="N106" s="296"/>
      <c r="O106" s="296"/>
      <c r="P106" s="276" t="str">
        <f>IF(O106="","",IF(O106="choose check-out","",O106-N106))</f>
        <v/>
      </c>
      <c r="Q106" s="296"/>
      <c r="R106" s="40"/>
      <c r="S106" s="38"/>
      <c r="T106" s="296"/>
      <c r="U106" s="40"/>
      <c r="V106" s="38"/>
      <c r="W106" s="253" t="b">
        <v>0</v>
      </c>
      <c r="X106" s="253" t="b">
        <v>0</v>
      </c>
      <c r="Y106" s="253" t="b">
        <v>0</v>
      </c>
      <c r="Z106" s="41"/>
      <c r="AA106" s="105">
        <f>IF(M106="Q - Player Entry-Fee only",_xlfn.XLOOKUP(M106,Z:Z,L:L),IF(M106="S - Meal package",_xlfn.XLOOKUP(M106,Z:Z,L:L),IF(M106="R - Entry Fee &amp; Meal Package",_xlfn.XLOOKUP(M106,Z:Z,L:L),IF(O106="",0,IF(O106="choose check-out",0,_xlfn.XLOOKUP(DE106,A:A,L:L)))-(IF(Y106=TRUE,90,0)))))</f>
        <v>0</v>
      </c>
      <c r="AB106" s="5">
        <f t="shared" si="15"/>
        <v>0</v>
      </c>
      <c r="AC106" s="5"/>
      <c r="AD106" s="5"/>
      <c r="AE106" s="5">
        <f>IF(AB106="single room",O105*$L$170,0)</f>
        <v>0</v>
      </c>
      <c r="AF106" s="5">
        <f>IF(AB106="double room",O105*$L$169,0)</f>
        <v>0</v>
      </c>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c r="BG106" s="5"/>
      <c r="BH106" s="5"/>
      <c r="BI106" s="5"/>
      <c r="BJ106" s="5" t="str">
        <f>IF(BS106=1,"YES","NO")</f>
        <v>NO</v>
      </c>
      <c r="BK106" s="5">
        <f t="shared" si="22"/>
        <v>0</v>
      </c>
      <c r="BL106" s="5">
        <f t="shared" si="22"/>
        <v>0</v>
      </c>
      <c r="BM106" s="5">
        <f t="shared" si="22"/>
        <v>0</v>
      </c>
      <c r="BN106" s="5">
        <f t="shared" si="22"/>
        <v>0</v>
      </c>
      <c r="BO106" s="5">
        <f t="shared" si="22"/>
        <v>0</v>
      </c>
      <c r="BP106" s="5">
        <f t="shared" si="22"/>
        <v>0</v>
      </c>
      <c r="BQ106" s="5">
        <f t="shared" si="22"/>
        <v>0</v>
      </c>
      <c r="BR106" s="5">
        <f t="shared" si="22"/>
        <v>0</v>
      </c>
      <c r="BS106" s="5">
        <f>SUM(BK106:BR106)</f>
        <v>0</v>
      </c>
      <c r="CQ106" s="5"/>
      <c r="CR106" s="5" t="b">
        <f t="shared" si="18"/>
        <v>0</v>
      </c>
      <c r="CS106" s="5" t="b">
        <f t="shared" si="19"/>
        <v>0</v>
      </c>
      <c r="CT106" s="5"/>
      <c r="CU106" s="5"/>
      <c r="CV106" s="5"/>
      <c r="CW106" s="5"/>
      <c r="CX106" s="5"/>
      <c r="CY106" s="5"/>
      <c r="CZ106" s="5"/>
      <c r="DA106" s="5"/>
      <c r="DB106" s="5"/>
      <c r="DC106" s="5"/>
      <c r="DD106" s="6" t="str">
        <f t="shared" si="20"/>
        <v/>
      </c>
      <c r="DE106" s="5" t="str">
        <f t="shared" si="17"/>
        <v>,</v>
      </c>
      <c r="DF106" s="5"/>
      <c r="DG106" s="5"/>
      <c r="DH106" s="5"/>
      <c r="DI106" s="5"/>
      <c r="DJ106" s="5"/>
      <c r="DK106" s="5"/>
      <c r="DL106" s="5"/>
      <c r="DM106" s="5"/>
      <c r="DN106" s="5"/>
      <c r="DO106" s="5"/>
      <c r="DP106" s="5"/>
      <c r="DQ106" s="5"/>
      <c r="DR106" s="5"/>
      <c r="DS106" s="5"/>
      <c r="DT106" s="5"/>
      <c r="DU106" s="5"/>
      <c r="DV106" s="5"/>
      <c r="DW106" s="5"/>
      <c r="DX106" s="5"/>
      <c r="DY106" s="5"/>
      <c r="DZ106" s="5"/>
      <c r="EA106" s="5"/>
      <c r="EB106" s="5"/>
      <c r="EC106" s="5"/>
      <c r="ED106" s="5"/>
      <c r="EE106" s="5"/>
      <c r="EF106" s="5"/>
      <c r="EG106" s="5"/>
      <c r="EH106" s="5"/>
      <c r="EI106" s="5"/>
      <c r="EJ106" s="5"/>
      <c r="EK106" s="5"/>
      <c r="EL106" s="5"/>
      <c r="EM106" s="5"/>
      <c r="EN106" s="5"/>
      <c r="EO106" s="5"/>
      <c r="EP106" s="5"/>
      <c r="EQ106" s="5"/>
      <c r="ER106" s="5"/>
      <c r="ES106" s="5"/>
      <c r="ET106" s="5"/>
      <c r="EU106" s="5"/>
      <c r="EV106" s="5"/>
      <c r="EW106" s="5"/>
      <c r="EX106" s="5"/>
      <c r="EY106" s="5"/>
      <c r="EZ106" s="5"/>
      <c r="FA106" s="5"/>
      <c r="FB106" s="5"/>
      <c r="FC106" s="5"/>
      <c r="FD106" s="5"/>
      <c r="FE106" s="5"/>
      <c r="FF106" s="5"/>
      <c r="FG106" s="5"/>
      <c r="FH106" s="5"/>
      <c r="FI106" s="5"/>
      <c r="FJ106" s="5"/>
      <c r="FK106" s="5"/>
      <c r="FL106" s="5"/>
      <c r="FM106" s="5"/>
      <c r="FN106" s="5"/>
      <c r="FO106" s="5"/>
      <c r="FP106" s="5"/>
      <c r="FQ106" s="5"/>
      <c r="FR106" s="5"/>
      <c r="FS106" s="5"/>
      <c r="FT106" s="5"/>
      <c r="FU106" s="5"/>
      <c r="FV106" s="5"/>
      <c r="FW106" s="5"/>
      <c r="FX106" s="5"/>
      <c r="FY106" s="5"/>
      <c r="FZ106" s="5"/>
      <c r="GA106" s="5"/>
      <c r="GB106" s="5"/>
      <c r="GC106" s="5"/>
      <c r="GD106" s="5"/>
      <c r="GE106" s="5"/>
      <c r="GF106" s="5"/>
      <c r="GG106" s="5"/>
      <c r="GH106" s="5"/>
      <c r="GI106" s="5"/>
      <c r="GJ106" s="5"/>
      <c r="GK106" s="5"/>
      <c r="GL106" s="5"/>
      <c r="GM106" s="5"/>
      <c r="GN106" s="5"/>
      <c r="GO106" s="5"/>
      <c r="GP106" s="5"/>
      <c r="GQ106" s="5"/>
      <c r="GR106" s="5"/>
      <c r="GS106" s="5"/>
      <c r="GT106" s="5"/>
      <c r="GU106" s="5"/>
      <c r="GV106" s="5"/>
      <c r="GW106" s="5"/>
      <c r="GX106" s="5"/>
      <c r="GY106" s="5"/>
      <c r="GZ106" s="5"/>
      <c r="HA106" s="5"/>
      <c r="HB106" s="5"/>
      <c r="HC106" s="5"/>
      <c r="HD106" s="5"/>
      <c r="HE106" s="5"/>
      <c r="HF106" s="5"/>
      <c r="HG106" s="5"/>
      <c r="HH106" s="5"/>
      <c r="HI106" s="5"/>
      <c r="HJ106" s="5"/>
      <c r="HK106" s="5"/>
      <c r="HL106" s="5"/>
      <c r="HM106" s="5"/>
      <c r="HN106" s="5"/>
      <c r="HO106" s="5"/>
      <c r="HP106" s="5"/>
      <c r="HQ106" s="5"/>
      <c r="HR106" s="5"/>
      <c r="HS106" s="5"/>
    </row>
    <row r="107" spans="1:227" s="4" customFormat="1" ht="5.25" customHeight="1">
      <c r="A107" s="28"/>
      <c r="B107" s="58"/>
      <c r="C107" s="41"/>
      <c r="D107" s="23"/>
      <c r="E107" s="23"/>
      <c r="F107" s="24"/>
      <c r="G107" s="35"/>
      <c r="H107" s="55"/>
      <c r="I107" s="36"/>
      <c r="J107" s="42"/>
      <c r="K107" s="38"/>
      <c r="L107" s="37"/>
      <c r="M107" s="39"/>
      <c r="N107" s="271"/>
      <c r="O107" s="271"/>
      <c r="P107" s="276"/>
      <c r="Q107" s="271"/>
      <c r="R107" s="27"/>
      <c r="S107" s="25"/>
      <c r="T107" s="271"/>
      <c r="U107" s="27"/>
      <c r="V107" s="25"/>
      <c r="W107" s="25"/>
      <c r="X107" s="25"/>
      <c r="Y107" s="25"/>
      <c r="Z107" s="51"/>
      <c r="AA107" s="44"/>
      <c r="AB107" s="5">
        <f t="shared" si="15"/>
        <v>0</v>
      </c>
      <c r="AC107" s="6"/>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c r="BF107" s="5"/>
      <c r="BG107" s="5"/>
      <c r="BH107" s="5"/>
      <c r="BI107" s="5"/>
      <c r="BJ107" s="5"/>
      <c r="BK107" s="5"/>
      <c r="BL107" s="5"/>
      <c r="BM107" s="5"/>
      <c r="BN107" s="5"/>
      <c r="BO107" s="5"/>
      <c r="BP107" s="5"/>
      <c r="BQ107" s="5"/>
      <c r="BR107" s="5"/>
      <c r="BS107" s="5"/>
      <c r="CQ107" s="5"/>
      <c r="CR107" s="5" t="b">
        <f t="shared" si="18"/>
        <v>0</v>
      </c>
      <c r="CS107" s="5" t="b">
        <f t="shared" si="19"/>
        <v>0</v>
      </c>
      <c r="CT107" s="5"/>
      <c r="CU107" s="5"/>
      <c r="CV107" s="5"/>
      <c r="CW107" s="5"/>
      <c r="CX107" s="5"/>
      <c r="CY107" s="5"/>
      <c r="CZ107" s="5"/>
      <c r="DA107" s="5"/>
      <c r="DB107" s="5"/>
      <c r="DC107" s="5"/>
      <c r="DD107" s="6" t="str">
        <f t="shared" si="20"/>
        <v/>
      </c>
      <c r="DE107" s="5" t="str">
        <f t="shared" si="17"/>
        <v>,</v>
      </c>
      <c r="DF107" s="5"/>
      <c r="DG107" s="5"/>
      <c r="DH107" s="5"/>
      <c r="DI107" s="5"/>
      <c r="DJ107" s="5"/>
      <c r="DK107" s="5"/>
      <c r="DL107" s="5"/>
      <c r="DM107" s="5"/>
      <c r="DN107" s="5"/>
      <c r="DO107" s="5"/>
      <c r="DP107" s="5"/>
      <c r="DQ107" s="5"/>
      <c r="DR107" s="5"/>
      <c r="DS107" s="5"/>
      <c r="DT107" s="5"/>
      <c r="DU107" s="5"/>
      <c r="DV107" s="5"/>
      <c r="DW107" s="5"/>
      <c r="DX107" s="5"/>
      <c r="DY107" s="5"/>
      <c r="DZ107" s="5"/>
      <c r="EA107" s="5"/>
      <c r="EB107" s="5"/>
      <c r="EC107" s="5"/>
      <c r="ED107" s="5"/>
      <c r="EE107" s="5"/>
      <c r="EF107" s="5"/>
      <c r="EG107" s="5"/>
      <c r="EH107" s="5"/>
      <c r="EI107" s="5"/>
      <c r="EJ107" s="5"/>
      <c r="EK107" s="5"/>
      <c r="EL107" s="5"/>
      <c r="EM107" s="5"/>
      <c r="EN107" s="5"/>
      <c r="EO107" s="5"/>
      <c r="EP107" s="5"/>
      <c r="EQ107" s="5"/>
      <c r="ER107" s="5"/>
      <c r="ES107" s="5"/>
      <c r="ET107" s="5"/>
      <c r="EU107" s="5"/>
      <c r="EV107" s="5"/>
      <c r="EW107" s="5"/>
      <c r="EX107" s="5"/>
      <c r="EY107" s="5"/>
      <c r="EZ107" s="5"/>
      <c r="FA107" s="5"/>
      <c r="FB107" s="5"/>
      <c r="FC107" s="5"/>
      <c r="FD107" s="5"/>
      <c r="FE107" s="5"/>
      <c r="FF107" s="5"/>
      <c r="FG107" s="5"/>
      <c r="FH107" s="5"/>
      <c r="FI107" s="5"/>
      <c r="FJ107" s="5"/>
      <c r="FK107" s="5"/>
      <c r="FL107" s="5"/>
      <c r="FM107" s="5"/>
      <c r="FN107" s="5"/>
      <c r="FO107" s="5"/>
      <c r="FP107" s="5"/>
      <c r="FQ107" s="5"/>
      <c r="FR107" s="5"/>
      <c r="FS107" s="5"/>
      <c r="FT107" s="5"/>
      <c r="FU107" s="5"/>
      <c r="FV107" s="5"/>
      <c r="FW107" s="5"/>
      <c r="FX107" s="5"/>
      <c r="FY107" s="5"/>
      <c r="FZ107" s="5"/>
      <c r="GA107" s="5"/>
      <c r="GB107" s="5"/>
      <c r="GC107" s="5"/>
      <c r="GD107" s="5"/>
      <c r="GE107" s="5"/>
      <c r="GF107" s="5"/>
      <c r="GG107" s="5"/>
      <c r="GH107" s="5"/>
      <c r="GI107" s="5"/>
      <c r="GJ107" s="5"/>
      <c r="GK107" s="5"/>
      <c r="GL107" s="5"/>
      <c r="GM107" s="5"/>
      <c r="GN107" s="5"/>
      <c r="GO107" s="5"/>
      <c r="GP107" s="5"/>
      <c r="GQ107" s="5"/>
      <c r="GR107" s="5"/>
      <c r="GS107" s="5"/>
      <c r="GT107" s="5"/>
      <c r="GU107" s="5"/>
      <c r="GV107" s="5"/>
      <c r="GW107" s="5"/>
      <c r="GX107" s="5"/>
      <c r="GY107" s="5"/>
      <c r="GZ107" s="5"/>
      <c r="HA107" s="5"/>
      <c r="HB107" s="5"/>
      <c r="HC107" s="5"/>
      <c r="HD107" s="5"/>
      <c r="HE107" s="5"/>
      <c r="HF107" s="5"/>
      <c r="HG107" s="5"/>
      <c r="HH107" s="5"/>
      <c r="HI107" s="5"/>
      <c r="HJ107" s="5"/>
      <c r="HK107" s="5"/>
      <c r="HL107" s="5"/>
      <c r="HM107" s="5"/>
      <c r="HN107" s="5"/>
      <c r="HO107" s="5"/>
      <c r="HP107" s="5"/>
      <c r="HQ107" s="5"/>
      <c r="HR107" s="5"/>
      <c r="HS107" s="5"/>
    </row>
    <row r="108" spans="1:227" s="4" customFormat="1" ht="51" customHeight="1">
      <c r="A108" s="348">
        <f>IF(M108="entry fee only","",IF(M108="coach entry only","",32))</f>
        <v>32</v>
      </c>
      <c r="B108" s="333" t="str">
        <f>IF(M108="","",IF(M108="Q - Player Entry-Fee only","Entry Fee",IF(M108="R - Entry Fee &amp; Meal Package","Entry/Meal",IF(M108="S - Meal Package","Meal only",IF(M108="choose a package","",_xlfn.XLOOKUP(DE108,A:A,O:O))))))</f>
        <v/>
      </c>
      <c r="C108" s="100"/>
      <c r="D108" s="54"/>
      <c r="E108" s="34"/>
      <c r="F108" s="35"/>
      <c r="G108" s="304"/>
      <c r="H108" s="303"/>
      <c r="I108" s="36"/>
      <c r="J108" s="37"/>
      <c r="K108" s="38"/>
      <c r="L108" s="37"/>
      <c r="M108" s="295"/>
      <c r="N108" s="296"/>
      <c r="O108" s="296"/>
      <c r="P108" s="276" t="str">
        <f>IF(O108="","",IF(O108="choose check-out","",O108-N108))</f>
        <v/>
      </c>
      <c r="Q108" s="296"/>
      <c r="R108" s="40"/>
      <c r="S108" s="38"/>
      <c r="T108" s="296"/>
      <c r="U108" s="40"/>
      <c r="V108" s="38"/>
      <c r="W108" s="253" t="b">
        <v>0</v>
      </c>
      <c r="X108" s="253" t="b">
        <v>0</v>
      </c>
      <c r="Y108" s="253" t="b">
        <v>0</v>
      </c>
      <c r="Z108" s="41"/>
      <c r="AA108" s="105">
        <f>IF(M108="Q - Player Entry-Fee only",_xlfn.XLOOKUP(M108,Z:Z,L:L),IF(M108="S - Meal package",_xlfn.XLOOKUP(M108,Z:Z,L:L),IF(M108="R - Entry Fee &amp; Meal Package",_xlfn.XLOOKUP(M108,Z:Z,L:L),IF(O108="",0,IF(O108="choose check-out",0,_xlfn.XLOOKUP(DE108,A:A,L:L)))-(IF(Y108=TRUE,90,0)))))</f>
        <v>0</v>
      </c>
      <c r="AB108" s="5">
        <f t="shared" si="15"/>
        <v>0</v>
      </c>
      <c r="AC108" s="5"/>
      <c r="AD108" s="5"/>
      <c r="AE108" s="5">
        <f>IF(AB108="single room",O108*$L$170,0)</f>
        <v>0</v>
      </c>
      <c r="AF108" s="5">
        <f>IF(AB108="double room",O108*$L$169,0)</f>
        <v>0</v>
      </c>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c r="BE108" s="5"/>
      <c r="BF108" s="5"/>
      <c r="BG108" s="5"/>
      <c r="BH108" s="5"/>
      <c r="BI108" s="5"/>
      <c r="BJ108" s="5" t="str">
        <f>IF(BS108=1,"YES","NO")</f>
        <v>NO</v>
      </c>
      <c r="BK108" s="5">
        <f t="shared" si="22"/>
        <v>0</v>
      </c>
      <c r="BL108" s="5">
        <f t="shared" si="22"/>
        <v>0</v>
      </c>
      <c r="BM108" s="5">
        <f t="shared" si="22"/>
        <v>0</v>
      </c>
      <c r="BN108" s="5">
        <f t="shared" si="22"/>
        <v>0</v>
      </c>
      <c r="BO108" s="5">
        <f t="shared" si="22"/>
        <v>0</v>
      </c>
      <c r="BP108" s="5">
        <f t="shared" si="22"/>
        <v>0</v>
      </c>
      <c r="BQ108" s="5">
        <f t="shared" si="22"/>
        <v>0</v>
      </c>
      <c r="BR108" s="5">
        <f t="shared" si="22"/>
        <v>0</v>
      </c>
      <c r="BS108" s="5">
        <f>SUM(BK108:BR108)</f>
        <v>0</v>
      </c>
      <c r="CQ108" s="5"/>
      <c r="CR108" s="5" t="b">
        <f t="shared" si="18"/>
        <v>0</v>
      </c>
      <c r="CS108" s="5" t="b">
        <f t="shared" si="19"/>
        <v>0</v>
      </c>
      <c r="CT108" s="5"/>
      <c r="CU108" s="5"/>
      <c r="CV108" s="5"/>
      <c r="CW108" s="5"/>
      <c r="CX108" s="5"/>
      <c r="CY108" s="5"/>
      <c r="CZ108" s="5"/>
      <c r="DA108" s="5"/>
      <c r="DB108" s="5"/>
      <c r="DC108" s="5"/>
      <c r="DD108" s="6" t="str">
        <f t="shared" si="20"/>
        <v/>
      </c>
      <c r="DE108" s="5" t="str">
        <f t="shared" si="17"/>
        <v>,</v>
      </c>
      <c r="DF108" s="5"/>
      <c r="DG108" s="5"/>
      <c r="DH108" s="5"/>
      <c r="DI108" s="5"/>
      <c r="DJ108" s="5"/>
      <c r="DK108" s="5"/>
      <c r="DL108" s="5"/>
      <c r="DM108" s="5"/>
      <c r="DN108" s="5"/>
      <c r="DO108" s="5"/>
      <c r="DP108" s="5"/>
      <c r="DQ108" s="5"/>
      <c r="DR108" s="5"/>
      <c r="DS108" s="5"/>
      <c r="DT108" s="5"/>
      <c r="DU108" s="5"/>
      <c r="DV108" s="5"/>
      <c r="DW108" s="5"/>
      <c r="DX108" s="5"/>
      <c r="DY108" s="5"/>
      <c r="DZ108" s="5"/>
      <c r="EA108" s="5"/>
      <c r="EB108" s="5"/>
      <c r="EC108" s="5"/>
      <c r="ED108" s="5"/>
      <c r="EE108" s="5"/>
      <c r="EF108" s="5"/>
      <c r="EG108" s="5"/>
      <c r="EH108" s="5"/>
      <c r="EI108" s="5"/>
      <c r="EJ108" s="5"/>
      <c r="EK108" s="5"/>
      <c r="EL108" s="5"/>
      <c r="EM108" s="5"/>
      <c r="EN108" s="5"/>
      <c r="EO108" s="5"/>
      <c r="EP108" s="5"/>
      <c r="EQ108" s="5"/>
      <c r="ER108" s="5"/>
      <c r="ES108" s="5"/>
      <c r="ET108" s="5"/>
      <c r="EU108" s="5"/>
      <c r="EV108" s="5"/>
      <c r="EW108" s="5"/>
      <c r="EX108" s="5"/>
      <c r="EY108" s="5"/>
      <c r="EZ108" s="5"/>
      <c r="FA108" s="5"/>
      <c r="FB108" s="5"/>
      <c r="FC108" s="5"/>
      <c r="FD108" s="5"/>
      <c r="FE108" s="5"/>
      <c r="FF108" s="5"/>
      <c r="FG108" s="5"/>
      <c r="FH108" s="5"/>
      <c r="FI108" s="5"/>
      <c r="FJ108" s="5"/>
      <c r="FK108" s="5"/>
      <c r="FL108" s="5"/>
      <c r="FM108" s="5"/>
      <c r="FN108" s="5"/>
      <c r="FO108" s="5"/>
      <c r="FP108" s="5"/>
      <c r="FQ108" s="5"/>
      <c r="FR108" s="5"/>
      <c r="FS108" s="5"/>
      <c r="FT108" s="5"/>
      <c r="FU108" s="5"/>
      <c r="FV108" s="5"/>
      <c r="FW108" s="5"/>
      <c r="FX108" s="5"/>
      <c r="FY108" s="5"/>
      <c r="FZ108" s="5"/>
      <c r="GA108" s="5"/>
      <c r="GB108" s="5"/>
      <c r="GC108" s="5"/>
      <c r="GD108" s="5"/>
      <c r="GE108" s="5"/>
      <c r="GF108" s="5"/>
      <c r="GG108" s="5"/>
      <c r="GH108" s="5"/>
      <c r="GI108" s="5"/>
      <c r="GJ108" s="5"/>
      <c r="GK108" s="5"/>
      <c r="GL108" s="5"/>
      <c r="GM108" s="5"/>
      <c r="GN108" s="5"/>
      <c r="GO108" s="5"/>
      <c r="GP108" s="5"/>
      <c r="GQ108" s="5"/>
      <c r="GR108" s="5"/>
      <c r="GS108" s="5"/>
      <c r="GT108" s="5"/>
      <c r="GU108" s="5"/>
      <c r="GV108" s="5"/>
      <c r="GW108" s="5"/>
      <c r="GX108" s="5"/>
      <c r="GY108" s="5"/>
      <c r="GZ108" s="5"/>
      <c r="HA108" s="5"/>
      <c r="HB108" s="5"/>
      <c r="HC108" s="5"/>
      <c r="HD108" s="5"/>
      <c r="HE108" s="5"/>
      <c r="HF108" s="5"/>
      <c r="HG108" s="5"/>
      <c r="HH108" s="5"/>
      <c r="HI108" s="5"/>
      <c r="HJ108" s="5"/>
      <c r="HK108" s="5"/>
      <c r="HL108" s="5"/>
      <c r="HM108" s="5"/>
      <c r="HN108" s="5"/>
      <c r="HO108" s="5"/>
      <c r="HP108" s="5"/>
      <c r="HQ108" s="5"/>
      <c r="HR108" s="5"/>
      <c r="HS108" s="5"/>
    </row>
    <row r="109" spans="1:227" s="4" customFormat="1" ht="51" customHeight="1">
      <c r="A109" s="348"/>
      <c r="B109" s="333"/>
      <c r="C109" s="41"/>
      <c r="D109" s="54"/>
      <c r="E109" s="34"/>
      <c r="F109" s="35"/>
      <c r="G109" s="304"/>
      <c r="H109" s="303"/>
      <c r="I109" s="36"/>
      <c r="J109" s="37"/>
      <c r="K109" s="38"/>
      <c r="L109" s="37"/>
      <c r="M109" s="295"/>
      <c r="N109" s="296"/>
      <c r="O109" s="296"/>
      <c r="P109" s="276" t="str">
        <f>IF(O109="","",IF(O109="choose check-out","",O109-N109))</f>
        <v/>
      </c>
      <c r="Q109" s="296"/>
      <c r="R109" s="40"/>
      <c r="S109" s="38"/>
      <c r="T109" s="296"/>
      <c r="U109" s="40"/>
      <c r="V109" s="38"/>
      <c r="W109" s="253" t="b">
        <v>0</v>
      </c>
      <c r="X109" s="253" t="b">
        <v>0</v>
      </c>
      <c r="Y109" s="253" t="b">
        <v>0</v>
      </c>
      <c r="Z109" s="41"/>
      <c r="AA109" s="105">
        <f>IF(M109="Q - Player Entry-Fee only",_xlfn.XLOOKUP(M109,Z:Z,L:L),IF(M109="S - Meal package",_xlfn.XLOOKUP(M109,Z:Z,L:L),IF(M109="R - Entry Fee &amp; Meal Package",_xlfn.XLOOKUP(M109,Z:Z,L:L),IF(O109="",0,IF(O109="choose check-out",0,_xlfn.XLOOKUP(DE109,A:A,L:L)))-(IF(Y109=TRUE,90,0)))))</f>
        <v>0</v>
      </c>
      <c r="AB109" s="5">
        <f t="shared" si="15"/>
        <v>0</v>
      </c>
      <c r="AC109" s="5"/>
      <c r="AD109" s="5"/>
      <c r="AE109" s="5">
        <f>IF(AB109="single room",O108*$L$170,0)</f>
        <v>0</v>
      </c>
      <c r="AF109" s="5">
        <f>IF(AB109="double room",O108*$L$169,0)</f>
        <v>0</v>
      </c>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c r="BH109" s="5"/>
      <c r="BI109" s="5"/>
      <c r="BJ109" s="5" t="str">
        <f>IF(BS109=1,"YES","NO")</f>
        <v>NO</v>
      </c>
      <c r="BK109" s="5">
        <f t="shared" si="22"/>
        <v>0</v>
      </c>
      <c r="BL109" s="5">
        <f t="shared" si="22"/>
        <v>0</v>
      </c>
      <c r="BM109" s="5">
        <f t="shared" si="22"/>
        <v>0</v>
      </c>
      <c r="BN109" s="5">
        <f t="shared" si="22"/>
        <v>0</v>
      </c>
      <c r="BO109" s="5">
        <f t="shared" si="22"/>
        <v>0</v>
      </c>
      <c r="BP109" s="5">
        <f t="shared" si="22"/>
        <v>0</v>
      </c>
      <c r="BQ109" s="5">
        <f t="shared" si="22"/>
        <v>0</v>
      </c>
      <c r="BR109" s="5">
        <f t="shared" si="22"/>
        <v>0</v>
      </c>
      <c r="BS109" s="5">
        <f>SUM(BK109:BR109)</f>
        <v>0</v>
      </c>
      <c r="CQ109" s="5"/>
      <c r="CR109" s="5" t="b">
        <f t="shared" si="18"/>
        <v>0</v>
      </c>
      <c r="CS109" s="5" t="b">
        <f t="shared" si="19"/>
        <v>0</v>
      </c>
      <c r="CT109" s="5"/>
      <c r="CU109" s="5"/>
      <c r="CV109" s="5"/>
      <c r="CW109" s="5"/>
      <c r="CX109" s="5"/>
      <c r="CY109" s="5"/>
      <c r="CZ109" s="5"/>
      <c r="DA109" s="5"/>
      <c r="DB109" s="5"/>
      <c r="DC109" s="5"/>
      <c r="DD109" s="6" t="str">
        <f t="shared" si="20"/>
        <v/>
      </c>
      <c r="DE109" s="5" t="str">
        <f t="shared" si="17"/>
        <v>,</v>
      </c>
      <c r="DF109" s="5"/>
      <c r="DG109" s="5"/>
      <c r="DH109" s="5"/>
      <c r="DI109" s="5"/>
      <c r="DJ109" s="5"/>
      <c r="DK109" s="5"/>
      <c r="DL109" s="5"/>
      <c r="DM109" s="5"/>
      <c r="DN109" s="5"/>
      <c r="DO109" s="5"/>
      <c r="DP109" s="5"/>
      <c r="DQ109" s="5"/>
      <c r="DR109" s="5"/>
      <c r="DS109" s="5"/>
      <c r="DT109" s="5"/>
      <c r="DU109" s="5"/>
      <c r="DV109" s="5"/>
      <c r="DW109" s="5"/>
      <c r="DX109" s="5"/>
      <c r="DY109" s="5"/>
      <c r="DZ109" s="5"/>
      <c r="EA109" s="5"/>
      <c r="EB109" s="5"/>
      <c r="EC109" s="5"/>
      <c r="ED109" s="5"/>
      <c r="EE109" s="5"/>
      <c r="EF109" s="5"/>
      <c r="EG109" s="5"/>
      <c r="EH109" s="5"/>
      <c r="EI109" s="5"/>
      <c r="EJ109" s="5"/>
      <c r="EK109" s="5"/>
      <c r="EL109" s="5"/>
      <c r="EM109" s="5"/>
      <c r="EN109" s="5"/>
      <c r="EO109" s="5"/>
      <c r="EP109" s="5"/>
      <c r="EQ109" s="5"/>
      <c r="ER109" s="5"/>
      <c r="ES109" s="5"/>
      <c r="ET109" s="5"/>
      <c r="EU109" s="5"/>
      <c r="EV109" s="5"/>
      <c r="EW109" s="5"/>
      <c r="EX109" s="5"/>
      <c r="EY109" s="5"/>
      <c r="EZ109" s="5"/>
      <c r="FA109" s="5"/>
      <c r="FB109" s="5"/>
      <c r="FC109" s="5"/>
      <c r="FD109" s="5"/>
      <c r="FE109" s="5"/>
      <c r="FF109" s="5"/>
      <c r="FG109" s="5"/>
      <c r="FH109" s="5"/>
      <c r="FI109" s="5"/>
      <c r="FJ109" s="5"/>
      <c r="FK109" s="5"/>
      <c r="FL109" s="5"/>
      <c r="FM109" s="5"/>
      <c r="FN109" s="5"/>
      <c r="FO109" s="5"/>
      <c r="FP109" s="5"/>
      <c r="FQ109" s="5"/>
      <c r="FR109" s="5"/>
      <c r="FS109" s="5"/>
      <c r="FT109" s="5"/>
      <c r="FU109" s="5"/>
      <c r="FV109" s="5"/>
      <c r="FW109" s="5"/>
      <c r="FX109" s="5"/>
      <c r="FY109" s="5"/>
      <c r="FZ109" s="5"/>
      <c r="GA109" s="5"/>
      <c r="GB109" s="5"/>
      <c r="GC109" s="5"/>
      <c r="GD109" s="5"/>
      <c r="GE109" s="5"/>
      <c r="GF109" s="5"/>
      <c r="GG109" s="5"/>
      <c r="GH109" s="5"/>
      <c r="GI109" s="5"/>
      <c r="GJ109" s="5"/>
      <c r="GK109" s="5"/>
      <c r="GL109" s="5"/>
      <c r="GM109" s="5"/>
      <c r="GN109" s="5"/>
      <c r="GO109" s="5"/>
      <c r="GP109" s="5"/>
      <c r="GQ109" s="5"/>
      <c r="GR109" s="5"/>
      <c r="GS109" s="5"/>
      <c r="GT109" s="5"/>
      <c r="GU109" s="5"/>
      <c r="GV109" s="5"/>
      <c r="GW109" s="5"/>
      <c r="GX109" s="5"/>
      <c r="GY109" s="5"/>
      <c r="GZ109" s="5"/>
      <c r="HA109" s="5"/>
      <c r="HB109" s="5"/>
      <c r="HC109" s="5"/>
      <c r="HD109" s="5"/>
      <c r="HE109" s="5"/>
      <c r="HF109" s="5"/>
      <c r="HG109" s="5"/>
      <c r="HH109" s="5"/>
      <c r="HI109" s="5"/>
      <c r="HJ109" s="5"/>
      <c r="HK109" s="5"/>
      <c r="HL109" s="5"/>
      <c r="HM109" s="5"/>
      <c r="HN109" s="5"/>
      <c r="HO109" s="5"/>
      <c r="HP109" s="5"/>
      <c r="HQ109" s="5"/>
      <c r="HR109" s="5"/>
      <c r="HS109" s="5"/>
    </row>
    <row r="110" spans="1:227" s="4" customFormat="1" ht="5.25" customHeight="1">
      <c r="A110" s="28"/>
      <c r="B110" s="58"/>
      <c r="C110" s="100"/>
      <c r="D110" s="197"/>
      <c r="E110" s="197"/>
      <c r="F110" s="198"/>
      <c r="G110" s="35"/>
      <c r="H110" s="55"/>
      <c r="I110" s="36"/>
      <c r="J110" s="200"/>
      <c r="K110" s="38"/>
      <c r="L110" s="37"/>
      <c r="M110" s="39"/>
      <c r="N110" s="271"/>
      <c r="O110" s="271"/>
      <c r="P110" s="276"/>
      <c r="Q110" s="271"/>
      <c r="R110" s="27"/>
      <c r="S110" s="25"/>
      <c r="T110" s="271"/>
      <c r="U110" s="201"/>
      <c r="V110" s="199"/>
      <c r="W110" s="199"/>
      <c r="X110" s="199"/>
      <c r="Y110" s="199"/>
      <c r="Z110" s="199"/>
      <c r="AA110" s="44"/>
      <c r="AB110" s="5">
        <f t="shared" si="15"/>
        <v>0</v>
      </c>
      <c r="AC110" s="6"/>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L110" s="5"/>
      <c r="BM110" s="5"/>
      <c r="BN110" s="5"/>
      <c r="BO110" s="5"/>
      <c r="BP110" s="5"/>
      <c r="BQ110" s="5"/>
      <c r="BR110" s="5"/>
      <c r="BS110" s="5"/>
      <c r="CQ110" s="5"/>
      <c r="CR110" s="5" t="b">
        <f t="shared" si="18"/>
        <v>0</v>
      </c>
      <c r="CS110" s="5" t="b">
        <f t="shared" si="19"/>
        <v>0</v>
      </c>
      <c r="CT110" s="5"/>
      <c r="CU110" s="5"/>
      <c r="CV110" s="5"/>
      <c r="CW110" s="5"/>
      <c r="CX110" s="5"/>
      <c r="CY110" s="5"/>
      <c r="CZ110" s="5"/>
      <c r="DA110" s="5"/>
      <c r="DB110" s="5"/>
      <c r="DC110" s="5"/>
      <c r="DD110" s="6" t="str">
        <f t="shared" si="20"/>
        <v/>
      </c>
      <c r="DE110" s="5" t="str">
        <f t="shared" si="17"/>
        <v>,</v>
      </c>
      <c r="DF110" s="5"/>
      <c r="DG110" s="5"/>
      <c r="DH110" s="5"/>
      <c r="DI110" s="5"/>
      <c r="DJ110" s="5"/>
      <c r="DK110" s="5"/>
      <c r="DL110" s="5"/>
      <c r="DM110" s="5"/>
      <c r="DN110" s="5"/>
      <c r="DO110" s="5"/>
      <c r="DP110" s="5"/>
      <c r="DQ110" s="5"/>
      <c r="DR110" s="5"/>
      <c r="DS110" s="5"/>
      <c r="DT110" s="5"/>
      <c r="DU110" s="5"/>
      <c r="DV110" s="5"/>
      <c r="DW110" s="5"/>
      <c r="DX110" s="5"/>
      <c r="DY110" s="5"/>
      <c r="DZ110" s="5"/>
      <c r="EA110" s="5"/>
      <c r="EB110" s="5"/>
      <c r="EC110" s="5"/>
      <c r="ED110" s="5"/>
      <c r="EE110" s="5"/>
      <c r="EF110" s="5"/>
      <c r="EG110" s="5"/>
      <c r="EH110" s="5"/>
      <c r="EI110" s="5"/>
      <c r="EJ110" s="5"/>
      <c r="EK110" s="5"/>
      <c r="EL110" s="5"/>
      <c r="EM110" s="5"/>
      <c r="EN110" s="5"/>
      <c r="EO110" s="5"/>
      <c r="EP110" s="5"/>
      <c r="EQ110" s="5"/>
      <c r="ER110" s="5"/>
      <c r="ES110" s="5"/>
      <c r="ET110" s="5"/>
      <c r="EU110" s="5"/>
      <c r="EV110" s="5"/>
      <c r="EW110" s="5"/>
      <c r="EX110" s="5"/>
      <c r="EY110" s="5"/>
      <c r="EZ110" s="5"/>
      <c r="FA110" s="5"/>
      <c r="FB110" s="5"/>
      <c r="FC110" s="5"/>
      <c r="FD110" s="5"/>
      <c r="FE110" s="5"/>
      <c r="FF110" s="5"/>
      <c r="FG110" s="5"/>
      <c r="FH110" s="5"/>
      <c r="FI110" s="5"/>
      <c r="FJ110" s="5"/>
      <c r="FK110" s="5"/>
      <c r="FL110" s="5"/>
      <c r="FM110" s="5"/>
      <c r="FN110" s="5"/>
      <c r="FO110" s="5"/>
      <c r="FP110" s="5"/>
      <c r="FQ110" s="5"/>
      <c r="FR110" s="5"/>
      <c r="FS110" s="5"/>
      <c r="FT110" s="5"/>
      <c r="FU110" s="5"/>
      <c r="FV110" s="5"/>
      <c r="FW110" s="5"/>
      <c r="FX110" s="5"/>
      <c r="FY110" s="5"/>
      <c r="FZ110" s="5"/>
      <c r="GA110" s="5"/>
      <c r="GB110" s="5"/>
      <c r="GC110" s="5"/>
      <c r="GD110" s="5"/>
      <c r="GE110" s="5"/>
      <c r="GF110" s="5"/>
      <c r="GG110" s="5"/>
      <c r="GH110" s="5"/>
      <c r="GI110" s="5"/>
      <c r="GJ110" s="5"/>
      <c r="GK110" s="5"/>
      <c r="GL110" s="5"/>
      <c r="GM110" s="5"/>
      <c r="GN110" s="5"/>
      <c r="GO110" s="5"/>
      <c r="GP110" s="5"/>
      <c r="GQ110" s="5"/>
      <c r="GR110" s="5"/>
      <c r="GS110" s="5"/>
      <c r="GT110" s="5"/>
      <c r="GU110" s="5"/>
      <c r="GV110" s="5"/>
      <c r="GW110" s="5"/>
      <c r="GX110" s="5"/>
      <c r="GY110" s="5"/>
      <c r="GZ110" s="5"/>
      <c r="HA110" s="5"/>
      <c r="HB110" s="5"/>
      <c r="HC110" s="5"/>
      <c r="HD110" s="5"/>
      <c r="HE110" s="5"/>
      <c r="HF110" s="5"/>
      <c r="HG110" s="5"/>
      <c r="HH110" s="5"/>
      <c r="HI110" s="5"/>
      <c r="HJ110" s="5"/>
      <c r="HK110" s="5"/>
      <c r="HL110" s="5"/>
      <c r="HM110" s="5"/>
      <c r="HN110" s="5"/>
      <c r="HO110" s="5"/>
      <c r="HP110" s="5"/>
      <c r="HQ110" s="5"/>
      <c r="HR110" s="5"/>
      <c r="HS110" s="5"/>
    </row>
    <row r="111" spans="1:227" s="4" customFormat="1" ht="51" customHeight="1">
      <c r="A111" s="348">
        <f>IF(M111="entry fee only","",IF(M111="coach entry only","",33))</f>
        <v>33</v>
      </c>
      <c r="B111" s="333" t="str">
        <f>IF(M111="","",IF(M111="Q - Player Entry-Fee only","Entry Fee",IF(M111="R - Entry Fee &amp; Meal Package","Entry/Meal",IF(M111="S - Meal Package","Meal only",IF(M111="choose a package","",_xlfn.XLOOKUP(DE111,A:A,O:O))))))</f>
        <v/>
      </c>
      <c r="C111" s="100"/>
      <c r="D111" s="54"/>
      <c r="E111" s="34"/>
      <c r="F111" s="35"/>
      <c r="G111" s="304"/>
      <c r="H111" s="303"/>
      <c r="I111" s="36"/>
      <c r="J111" s="37"/>
      <c r="K111" s="38"/>
      <c r="L111" s="37"/>
      <c r="M111" s="295"/>
      <c r="N111" s="296"/>
      <c r="O111" s="296"/>
      <c r="P111" s="276" t="str">
        <f>IF(O111="","",IF(O111="choose check-out","",O111-N111))</f>
        <v/>
      </c>
      <c r="Q111" s="296"/>
      <c r="R111" s="40"/>
      <c r="S111" s="38"/>
      <c r="T111" s="296"/>
      <c r="U111" s="40"/>
      <c r="V111" s="38"/>
      <c r="W111" s="253" t="b">
        <v>0</v>
      </c>
      <c r="X111" s="253" t="b">
        <v>0</v>
      </c>
      <c r="Y111" s="253" t="b">
        <v>0</v>
      </c>
      <c r="Z111" s="41"/>
      <c r="AA111" s="105">
        <f>IF(M111="Q - Player Entry-Fee only",_xlfn.XLOOKUP(M111,Z:Z,L:L),IF(M111="S - Meal package",_xlfn.XLOOKUP(M111,Z:Z,L:L),IF(M111="R - Entry Fee &amp; Meal Package",_xlfn.XLOOKUP(M111,Z:Z,L:L),IF(O111="",0,IF(O111="choose check-out",0,_xlfn.XLOOKUP(DE111,A:A,L:L)))-(IF(Y111=TRUE,90,0)))))</f>
        <v>0</v>
      </c>
      <c r="AB111" s="5">
        <f t="shared" ref="AB111:AB133" si="23">IF(M111="",0,_xlfn.XLOOKUP(DE111,A:A,E:E))</f>
        <v>0</v>
      </c>
      <c r="AC111" s="5"/>
      <c r="AD111" s="5"/>
      <c r="AE111" s="5">
        <f>IF(AB111="single room",O111*$L$170,0)</f>
        <v>0</v>
      </c>
      <c r="AF111" s="5">
        <f>IF(AB111="double room",O111*$L$169,0)</f>
        <v>0</v>
      </c>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c r="BG111" s="5"/>
      <c r="BH111" s="5"/>
      <c r="BI111" s="5"/>
      <c r="BJ111" s="5" t="str">
        <f>IF(BS111=1,"YES","NO")</f>
        <v>NO</v>
      </c>
      <c r="BK111" s="5">
        <f t="shared" ref="BK111:BR132" si="24">IF($I111="",0,IF($I111=BK$14,1,0))</f>
        <v>0</v>
      </c>
      <c r="BL111" s="5">
        <f t="shared" si="24"/>
        <v>0</v>
      </c>
      <c r="BM111" s="5">
        <f t="shared" si="24"/>
        <v>0</v>
      </c>
      <c r="BN111" s="5">
        <f t="shared" si="24"/>
        <v>0</v>
      </c>
      <c r="BO111" s="5">
        <f t="shared" si="24"/>
        <v>0</v>
      </c>
      <c r="BP111" s="5">
        <f t="shared" si="24"/>
        <v>0</v>
      </c>
      <c r="BQ111" s="5">
        <f t="shared" si="24"/>
        <v>0</v>
      </c>
      <c r="BR111" s="5">
        <f t="shared" si="24"/>
        <v>0</v>
      </c>
      <c r="BS111" s="5">
        <f>SUM(BK111:BR111)</f>
        <v>0</v>
      </c>
      <c r="CQ111" s="5"/>
      <c r="CR111" s="5" t="b">
        <f t="shared" si="18"/>
        <v>0</v>
      </c>
      <c r="CS111" s="5" t="b">
        <f t="shared" si="19"/>
        <v>0</v>
      </c>
      <c r="CT111" s="5"/>
      <c r="CU111" s="5"/>
      <c r="CV111" s="5"/>
      <c r="CW111" s="5"/>
      <c r="CX111" s="5"/>
      <c r="CY111" s="5"/>
      <c r="CZ111" s="5"/>
      <c r="DA111" s="5"/>
      <c r="DB111" s="5"/>
      <c r="DC111" s="5"/>
      <c r="DD111" s="6" t="str">
        <f t="shared" si="20"/>
        <v/>
      </c>
      <c r="DE111" s="5" t="str">
        <f t="shared" ref="DE111:DE133" si="25">M111&amp;","&amp;DD111</f>
        <v>,</v>
      </c>
      <c r="DF111" s="5"/>
      <c r="DG111" s="5"/>
      <c r="DH111" s="5"/>
      <c r="DI111" s="5"/>
      <c r="DJ111" s="5"/>
      <c r="DK111" s="5"/>
      <c r="DL111" s="5"/>
      <c r="DM111" s="5"/>
      <c r="DN111" s="5"/>
      <c r="DO111" s="5"/>
      <c r="DP111" s="5"/>
      <c r="DQ111" s="5"/>
      <c r="DR111" s="5"/>
      <c r="DS111" s="5"/>
      <c r="DT111" s="5"/>
      <c r="DU111" s="5"/>
      <c r="DV111" s="5"/>
      <c r="DW111" s="5"/>
      <c r="DX111" s="5"/>
      <c r="DY111" s="5"/>
      <c r="DZ111" s="5"/>
      <c r="EA111" s="5"/>
      <c r="EB111" s="5"/>
      <c r="EC111" s="5"/>
      <c r="ED111" s="5"/>
      <c r="EE111" s="5"/>
      <c r="EF111" s="5"/>
      <c r="EG111" s="5"/>
      <c r="EH111" s="5"/>
      <c r="EI111" s="5"/>
      <c r="EJ111" s="5"/>
      <c r="EK111" s="5"/>
      <c r="EL111" s="5"/>
      <c r="EM111" s="5"/>
      <c r="EN111" s="5"/>
      <c r="EO111" s="5"/>
      <c r="EP111" s="5"/>
      <c r="EQ111" s="5"/>
      <c r="ER111" s="5"/>
      <c r="ES111" s="5"/>
      <c r="ET111" s="5"/>
      <c r="EU111" s="5"/>
      <c r="EV111" s="5"/>
      <c r="EW111" s="5"/>
      <c r="EX111" s="5"/>
      <c r="EY111" s="5"/>
      <c r="EZ111" s="5"/>
      <c r="FA111" s="5"/>
      <c r="FB111" s="5"/>
      <c r="FC111" s="5"/>
      <c r="FD111" s="5"/>
      <c r="FE111" s="5"/>
      <c r="FF111" s="5"/>
      <c r="FG111" s="5"/>
      <c r="FH111" s="5"/>
      <c r="FI111" s="5"/>
      <c r="FJ111" s="5"/>
      <c r="FK111" s="5"/>
      <c r="FL111" s="5"/>
      <c r="FM111" s="5"/>
      <c r="FN111" s="5"/>
      <c r="FO111" s="5"/>
      <c r="FP111" s="5"/>
      <c r="FQ111" s="5"/>
      <c r="FR111" s="5"/>
      <c r="FS111" s="5"/>
      <c r="FT111" s="5"/>
      <c r="FU111" s="5"/>
      <c r="FV111" s="5"/>
      <c r="FW111" s="5"/>
      <c r="FX111" s="5"/>
      <c r="FY111" s="5"/>
      <c r="FZ111" s="5"/>
      <c r="GA111" s="5"/>
      <c r="GB111" s="5"/>
      <c r="GC111" s="5"/>
      <c r="GD111" s="5"/>
      <c r="GE111" s="5"/>
      <c r="GF111" s="5"/>
      <c r="GG111" s="5"/>
      <c r="GH111" s="5"/>
      <c r="GI111" s="5"/>
      <c r="GJ111" s="5"/>
      <c r="GK111" s="5"/>
      <c r="GL111" s="5"/>
      <c r="GM111" s="5"/>
      <c r="GN111" s="5"/>
      <c r="GO111" s="5"/>
      <c r="GP111" s="5"/>
      <c r="GQ111" s="5"/>
      <c r="GR111" s="5"/>
      <c r="GS111" s="5"/>
      <c r="GT111" s="5"/>
      <c r="GU111" s="5"/>
      <c r="GV111" s="5"/>
      <c r="GW111" s="5"/>
      <c r="GX111" s="5"/>
      <c r="GY111" s="5"/>
      <c r="GZ111" s="5"/>
      <c r="HA111" s="5"/>
      <c r="HB111" s="5"/>
      <c r="HC111" s="5"/>
      <c r="HD111" s="5"/>
      <c r="HE111" s="5"/>
      <c r="HF111" s="5"/>
      <c r="HG111" s="5"/>
      <c r="HH111" s="5"/>
      <c r="HI111" s="5"/>
      <c r="HJ111" s="5"/>
      <c r="HK111" s="5"/>
      <c r="HL111" s="5"/>
      <c r="HM111" s="5"/>
      <c r="HN111" s="5"/>
      <c r="HO111" s="5"/>
      <c r="HP111" s="5"/>
      <c r="HQ111" s="5"/>
      <c r="HR111" s="5"/>
      <c r="HS111" s="5"/>
    </row>
    <row r="112" spans="1:227" s="4" customFormat="1" ht="51" customHeight="1">
      <c r="A112" s="348"/>
      <c r="B112" s="333"/>
      <c r="C112" s="41"/>
      <c r="D112" s="54"/>
      <c r="E112" s="34"/>
      <c r="F112" s="35"/>
      <c r="G112" s="304"/>
      <c r="H112" s="303"/>
      <c r="I112" s="36"/>
      <c r="J112" s="37"/>
      <c r="K112" s="38"/>
      <c r="L112" s="37"/>
      <c r="M112" s="295"/>
      <c r="N112" s="296"/>
      <c r="O112" s="296"/>
      <c r="P112" s="276" t="str">
        <f>IF(O112="","",IF(O112="choose check-out","",O112-N112))</f>
        <v/>
      </c>
      <c r="Q112" s="296"/>
      <c r="R112" s="40"/>
      <c r="S112" s="38"/>
      <c r="T112" s="296"/>
      <c r="U112" s="40"/>
      <c r="V112" s="38"/>
      <c r="W112" s="253" t="b">
        <v>0</v>
      </c>
      <c r="X112" s="253" t="b">
        <v>0</v>
      </c>
      <c r="Y112" s="253" t="b">
        <v>0</v>
      </c>
      <c r="Z112" s="41"/>
      <c r="AA112" s="105">
        <f>IF(M112="Q - Player Entry-Fee only",_xlfn.XLOOKUP(M112,Z:Z,L:L),IF(M112="S - Meal package",_xlfn.XLOOKUP(M112,Z:Z,L:L),IF(M112="R - Entry Fee &amp; Meal Package",_xlfn.XLOOKUP(M112,Z:Z,L:L),IF(O112="",0,IF(O112="choose check-out",0,_xlfn.XLOOKUP(DE112,A:A,L:L)))-(IF(Y112=TRUE,90,0)))))</f>
        <v>0</v>
      </c>
      <c r="AB112" s="5">
        <f t="shared" si="23"/>
        <v>0</v>
      </c>
      <c r="AC112" s="5"/>
      <c r="AD112" s="5"/>
      <c r="AE112" s="5">
        <f>IF(AB112="single room",O111*$L$170,0)</f>
        <v>0</v>
      </c>
      <c r="AF112" s="5">
        <f>IF(AB112="double room",O111*$L$169,0)</f>
        <v>0</v>
      </c>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c r="BG112" s="5"/>
      <c r="BH112" s="5"/>
      <c r="BI112" s="5"/>
      <c r="BJ112" s="5" t="str">
        <f>IF(BS112=1,"YES","NO")</f>
        <v>NO</v>
      </c>
      <c r="BK112" s="5">
        <f t="shared" si="24"/>
        <v>0</v>
      </c>
      <c r="BL112" s="5">
        <f t="shared" si="24"/>
        <v>0</v>
      </c>
      <c r="BM112" s="5">
        <f t="shared" si="24"/>
        <v>0</v>
      </c>
      <c r="BN112" s="5">
        <f t="shared" si="24"/>
        <v>0</v>
      </c>
      <c r="BO112" s="5">
        <f t="shared" si="24"/>
        <v>0</v>
      </c>
      <c r="BP112" s="5">
        <f t="shared" si="24"/>
        <v>0</v>
      </c>
      <c r="BQ112" s="5">
        <f t="shared" si="24"/>
        <v>0</v>
      </c>
      <c r="BR112" s="5">
        <f t="shared" si="24"/>
        <v>0</v>
      </c>
      <c r="BS112" s="5">
        <f>SUM(BK112:BR112)</f>
        <v>0</v>
      </c>
      <c r="CQ112" s="5"/>
      <c r="CR112" s="5" t="b">
        <f t="shared" si="18"/>
        <v>0</v>
      </c>
      <c r="CS112" s="5" t="b">
        <f t="shared" si="19"/>
        <v>0</v>
      </c>
      <c r="CT112" s="5"/>
      <c r="CU112" s="5"/>
      <c r="CV112" s="5"/>
      <c r="CW112" s="5"/>
      <c r="CX112" s="5"/>
      <c r="CY112" s="5"/>
      <c r="CZ112" s="5"/>
      <c r="DA112" s="5"/>
      <c r="DB112" s="5"/>
      <c r="DC112" s="5"/>
      <c r="DD112" s="6" t="str">
        <f t="shared" si="20"/>
        <v/>
      </c>
      <c r="DE112" s="5" t="str">
        <f t="shared" si="25"/>
        <v>,</v>
      </c>
      <c r="DF112" s="5"/>
      <c r="DG112" s="5"/>
      <c r="DH112" s="5"/>
      <c r="DI112" s="5"/>
      <c r="DJ112" s="5"/>
      <c r="DK112" s="5"/>
      <c r="DL112" s="5"/>
      <c r="DM112" s="5"/>
      <c r="DN112" s="5"/>
      <c r="DO112" s="5"/>
      <c r="DP112" s="5"/>
      <c r="DQ112" s="5"/>
      <c r="DR112" s="5"/>
      <c r="DS112" s="5"/>
      <c r="DT112" s="5"/>
      <c r="DU112" s="5"/>
      <c r="DV112" s="5"/>
      <c r="DW112" s="5"/>
      <c r="DX112" s="5"/>
      <c r="DY112" s="5"/>
      <c r="DZ112" s="5"/>
      <c r="EA112" s="5"/>
      <c r="EB112" s="5"/>
      <c r="EC112" s="5"/>
      <c r="ED112" s="5"/>
      <c r="EE112" s="5"/>
      <c r="EF112" s="5"/>
      <c r="EG112" s="5"/>
      <c r="EH112" s="5"/>
      <c r="EI112" s="5"/>
      <c r="EJ112" s="5"/>
      <c r="EK112" s="5"/>
      <c r="EL112" s="5"/>
      <c r="EM112" s="5"/>
      <c r="EN112" s="5"/>
      <c r="EO112" s="5"/>
      <c r="EP112" s="5"/>
      <c r="EQ112" s="5"/>
      <c r="ER112" s="5"/>
      <c r="ES112" s="5"/>
      <c r="ET112" s="5"/>
      <c r="EU112" s="5"/>
      <c r="EV112" s="5"/>
      <c r="EW112" s="5"/>
      <c r="EX112" s="5"/>
      <c r="EY112" s="5"/>
      <c r="EZ112" s="5"/>
      <c r="FA112" s="5"/>
      <c r="FB112" s="5"/>
      <c r="FC112" s="5"/>
      <c r="FD112" s="5"/>
      <c r="FE112" s="5"/>
      <c r="FF112" s="5"/>
      <c r="FG112" s="5"/>
      <c r="FH112" s="5"/>
      <c r="FI112" s="5"/>
      <c r="FJ112" s="5"/>
      <c r="FK112" s="5"/>
      <c r="FL112" s="5"/>
      <c r="FM112" s="5"/>
      <c r="FN112" s="5"/>
      <c r="FO112" s="5"/>
      <c r="FP112" s="5"/>
      <c r="FQ112" s="5"/>
      <c r="FR112" s="5"/>
      <c r="FS112" s="5"/>
      <c r="FT112" s="5"/>
      <c r="FU112" s="5"/>
      <c r="FV112" s="5"/>
      <c r="FW112" s="5"/>
      <c r="FX112" s="5"/>
      <c r="FY112" s="5"/>
      <c r="FZ112" s="5"/>
      <c r="GA112" s="5"/>
      <c r="GB112" s="5"/>
      <c r="GC112" s="5"/>
      <c r="GD112" s="5"/>
      <c r="GE112" s="5"/>
      <c r="GF112" s="5"/>
      <c r="GG112" s="5"/>
      <c r="GH112" s="5"/>
      <c r="GI112" s="5"/>
      <c r="GJ112" s="5"/>
      <c r="GK112" s="5"/>
      <c r="GL112" s="5"/>
      <c r="GM112" s="5"/>
      <c r="GN112" s="5"/>
      <c r="GO112" s="5"/>
      <c r="GP112" s="5"/>
      <c r="GQ112" s="5"/>
      <c r="GR112" s="5"/>
      <c r="GS112" s="5"/>
      <c r="GT112" s="5"/>
      <c r="GU112" s="5"/>
      <c r="GV112" s="5"/>
      <c r="GW112" s="5"/>
      <c r="GX112" s="5"/>
      <c r="GY112" s="5"/>
      <c r="GZ112" s="5"/>
      <c r="HA112" s="5"/>
      <c r="HB112" s="5"/>
      <c r="HC112" s="5"/>
      <c r="HD112" s="5"/>
      <c r="HE112" s="5"/>
      <c r="HF112" s="5"/>
      <c r="HG112" s="5"/>
      <c r="HH112" s="5"/>
      <c r="HI112" s="5"/>
      <c r="HJ112" s="5"/>
      <c r="HK112" s="5"/>
      <c r="HL112" s="5"/>
      <c r="HM112" s="5"/>
      <c r="HN112" s="5"/>
      <c r="HO112" s="5"/>
      <c r="HP112" s="5"/>
      <c r="HQ112" s="5"/>
      <c r="HR112" s="5"/>
      <c r="HS112" s="5"/>
    </row>
    <row r="113" spans="1:227" s="4" customFormat="1" ht="5.25" customHeight="1">
      <c r="A113" s="28"/>
      <c r="B113" s="58"/>
      <c r="C113" s="100"/>
      <c r="D113" s="23"/>
      <c r="E113" s="23"/>
      <c r="F113" s="24"/>
      <c r="G113" s="35"/>
      <c r="H113" s="55"/>
      <c r="I113" s="36"/>
      <c r="J113" s="26"/>
      <c r="K113" s="38"/>
      <c r="L113" s="37"/>
      <c r="M113" s="39"/>
      <c r="N113" s="271"/>
      <c r="O113" s="271"/>
      <c r="P113" s="276"/>
      <c r="Q113" s="271"/>
      <c r="R113" s="27"/>
      <c r="S113" s="25"/>
      <c r="T113" s="271"/>
      <c r="U113" s="27"/>
      <c r="V113" s="25"/>
      <c r="W113" s="25"/>
      <c r="X113" s="25"/>
      <c r="Y113" s="25"/>
      <c r="Z113" s="51"/>
      <c r="AA113" s="44"/>
      <c r="AB113" s="5">
        <f t="shared" si="23"/>
        <v>0</v>
      </c>
      <c r="AC113" s="6"/>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5"/>
      <c r="BM113" s="5"/>
      <c r="BN113" s="5"/>
      <c r="BO113" s="5"/>
      <c r="BP113" s="5"/>
      <c r="BQ113" s="5"/>
      <c r="BR113" s="5"/>
      <c r="BS113" s="5"/>
      <c r="CQ113" s="5"/>
      <c r="CR113" s="5" t="b">
        <f t="shared" si="18"/>
        <v>0</v>
      </c>
      <c r="CS113" s="5" t="b">
        <f t="shared" si="19"/>
        <v>0</v>
      </c>
      <c r="CT113" s="5"/>
      <c r="CU113" s="5"/>
      <c r="CV113" s="5"/>
      <c r="CW113" s="5"/>
      <c r="CX113" s="5"/>
      <c r="CY113" s="5"/>
      <c r="CZ113" s="5"/>
      <c r="DA113" s="5"/>
      <c r="DB113" s="5"/>
      <c r="DC113" s="5"/>
      <c r="DD113" s="6" t="str">
        <f t="shared" si="20"/>
        <v/>
      </c>
      <c r="DE113" s="5" t="str">
        <f t="shared" si="25"/>
        <v>,</v>
      </c>
      <c r="DF113" s="5"/>
      <c r="DG113" s="5"/>
      <c r="DH113" s="5"/>
      <c r="DI113" s="5"/>
      <c r="DJ113" s="5"/>
      <c r="DK113" s="5"/>
      <c r="DL113" s="5"/>
      <c r="DM113" s="5"/>
      <c r="DN113" s="5"/>
      <c r="DO113" s="5"/>
      <c r="DP113" s="5"/>
      <c r="DQ113" s="5"/>
      <c r="DR113" s="5"/>
      <c r="DS113" s="5"/>
      <c r="DT113" s="5"/>
      <c r="DU113" s="5"/>
      <c r="DV113" s="5"/>
      <c r="DW113" s="5"/>
      <c r="DX113" s="5"/>
      <c r="DY113" s="5"/>
      <c r="DZ113" s="5"/>
      <c r="EA113" s="5"/>
      <c r="EB113" s="5"/>
      <c r="EC113" s="5"/>
      <c r="ED113" s="5"/>
      <c r="EE113" s="5"/>
      <c r="EF113" s="5"/>
      <c r="EG113" s="5"/>
      <c r="EH113" s="5"/>
      <c r="EI113" s="5"/>
      <c r="EJ113" s="5"/>
      <c r="EK113" s="5"/>
      <c r="EL113" s="5"/>
      <c r="EM113" s="5"/>
      <c r="EN113" s="5"/>
      <c r="EO113" s="5"/>
      <c r="EP113" s="5"/>
      <c r="EQ113" s="5"/>
      <c r="ER113" s="5"/>
      <c r="ES113" s="5"/>
      <c r="ET113" s="5"/>
      <c r="EU113" s="5"/>
      <c r="EV113" s="5"/>
      <c r="EW113" s="5"/>
      <c r="EX113" s="5"/>
      <c r="EY113" s="5"/>
      <c r="EZ113" s="5"/>
      <c r="FA113" s="5"/>
      <c r="FB113" s="5"/>
      <c r="FC113" s="5"/>
      <c r="FD113" s="5"/>
      <c r="FE113" s="5"/>
      <c r="FF113" s="5"/>
      <c r="FG113" s="5"/>
      <c r="FH113" s="5"/>
      <c r="FI113" s="5"/>
      <c r="FJ113" s="5"/>
      <c r="FK113" s="5"/>
      <c r="FL113" s="5"/>
      <c r="FM113" s="5"/>
      <c r="FN113" s="5"/>
      <c r="FO113" s="5"/>
      <c r="FP113" s="5"/>
      <c r="FQ113" s="5"/>
      <c r="FR113" s="5"/>
      <c r="FS113" s="5"/>
      <c r="FT113" s="5"/>
      <c r="FU113" s="5"/>
      <c r="FV113" s="5"/>
      <c r="FW113" s="5"/>
      <c r="FX113" s="5"/>
      <c r="FY113" s="5"/>
      <c r="FZ113" s="5"/>
      <c r="GA113" s="5"/>
      <c r="GB113" s="5"/>
      <c r="GC113" s="5"/>
      <c r="GD113" s="5"/>
      <c r="GE113" s="5"/>
      <c r="GF113" s="5"/>
      <c r="GG113" s="5"/>
      <c r="GH113" s="5"/>
      <c r="GI113" s="5"/>
      <c r="GJ113" s="5"/>
      <c r="GK113" s="5"/>
      <c r="GL113" s="5"/>
      <c r="GM113" s="5"/>
      <c r="GN113" s="5"/>
      <c r="GO113" s="5"/>
      <c r="GP113" s="5"/>
      <c r="GQ113" s="5"/>
      <c r="GR113" s="5"/>
      <c r="GS113" s="5"/>
      <c r="GT113" s="5"/>
      <c r="GU113" s="5"/>
      <c r="GV113" s="5"/>
      <c r="GW113" s="5"/>
      <c r="GX113" s="5"/>
      <c r="GY113" s="5"/>
      <c r="GZ113" s="5"/>
      <c r="HA113" s="5"/>
      <c r="HB113" s="5"/>
      <c r="HC113" s="5"/>
      <c r="HD113" s="5"/>
      <c r="HE113" s="5"/>
      <c r="HF113" s="5"/>
      <c r="HG113" s="5"/>
      <c r="HH113" s="5"/>
      <c r="HI113" s="5"/>
      <c r="HJ113" s="5"/>
      <c r="HK113" s="5"/>
      <c r="HL113" s="5"/>
      <c r="HM113" s="5"/>
      <c r="HN113" s="5"/>
      <c r="HO113" s="5"/>
      <c r="HP113" s="5"/>
      <c r="HQ113" s="5"/>
      <c r="HR113" s="5"/>
      <c r="HS113" s="5"/>
    </row>
    <row r="114" spans="1:227" s="4" customFormat="1" ht="51" customHeight="1">
      <c r="A114" s="348">
        <f>IF(M114="entry fee only","",IF(M114="coach entry only","",34))</f>
        <v>34</v>
      </c>
      <c r="B114" s="333" t="str">
        <f>IF(M114="","",IF(M114="Q - Player Entry-Fee only","Entry Fee",IF(M114="R - Entry Fee &amp; Meal Package","Entry/Meal",IF(M114="S - Meal Package","Meal only",IF(M114="choose a package","",_xlfn.XLOOKUP(DE114,A:A,O:O))))))</f>
        <v/>
      </c>
      <c r="C114" s="100"/>
      <c r="D114" s="54"/>
      <c r="E114" s="34"/>
      <c r="F114" s="35"/>
      <c r="G114" s="304"/>
      <c r="H114" s="303"/>
      <c r="I114" s="36"/>
      <c r="J114" s="37"/>
      <c r="K114" s="38"/>
      <c r="L114" s="37"/>
      <c r="M114" s="295"/>
      <c r="N114" s="296"/>
      <c r="O114" s="296"/>
      <c r="P114" s="276" t="str">
        <f>IF(O114="","",IF(O114="choose check-out","",O114-N114))</f>
        <v/>
      </c>
      <c r="Q114" s="296"/>
      <c r="R114" s="40"/>
      <c r="S114" s="38"/>
      <c r="T114" s="296"/>
      <c r="U114" s="40"/>
      <c r="V114" s="38"/>
      <c r="W114" s="253" t="b">
        <v>0</v>
      </c>
      <c r="X114" s="253" t="b">
        <v>0</v>
      </c>
      <c r="Y114" s="253" t="b">
        <v>0</v>
      </c>
      <c r="Z114" s="41"/>
      <c r="AA114" s="105">
        <f>IF(M114="Q - Player Entry-Fee only",_xlfn.XLOOKUP(M114,Z:Z,L:L),IF(M114="S - Meal package",_xlfn.XLOOKUP(M114,Z:Z,L:L),IF(M114="R - Entry Fee &amp; Meal Package",_xlfn.XLOOKUP(M114,Z:Z,L:L),IF(O114="",0,IF(O114="choose check-out",0,_xlfn.XLOOKUP(DE114,A:A,L:L)))-(IF(Y114=TRUE,90,0)))))</f>
        <v>0</v>
      </c>
      <c r="AB114" s="5">
        <f t="shared" si="23"/>
        <v>0</v>
      </c>
      <c r="AC114" s="5"/>
      <c r="AD114" s="5"/>
      <c r="AE114" s="5">
        <f>IF(AB114="single room",O114*$L$170,0)</f>
        <v>0</v>
      </c>
      <c r="AF114" s="5">
        <f>IF(AB114="double room",O114*$L$169,0)</f>
        <v>0</v>
      </c>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c r="BF114" s="5"/>
      <c r="BG114" s="5"/>
      <c r="BH114" s="5"/>
      <c r="BI114" s="5"/>
      <c r="BJ114" s="5" t="str">
        <f>IF(BS114=1,"YES","NO")</f>
        <v>NO</v>
      </c>
      <c r="BK114" s="5">
        <f t="shared" si="24"/>
        <v>0</v>
      </c>
      <c r="BL114" s="5">
        <f t="shared" si="24"/>
        <v>0</v>
      </c>
      <c r="BM114" s="5">
        <f t="shared" si="24"/>
        <v>0</v>
      </c>
      <c r="BN114" s="5">
        <f t="shared" si="24"/>
        <v>0</v>
      </c>
      <c r="BO114" s="5">
        <f t="shared" si="24"/>
        <v>0</v>
      </c>
      <c r="BP114" s="5">
        <f t="shared" si="24"/>
        <v>0</v>
      </c>
      <c r="BQ114" s="5">
        <f t="shared" si="24"/>
        <v>0</v>
      </c>
      <c r="BR114" s="5">
        <f t="shared" si="24"/>
        <v>0</v>
      </c>
      <c r="BS114" s="5">
        <f>SUM(BK114:BR114)</f>
        <v>0</v>
      </c>
      <c r="CQ114" s="5"/>
      <c r="CR114" s="5" t="b">
        <f t="shared" si="18"/>
        <v>0</v>
      </c>
      <c r="CS114" s="5" t="b">
        <f t="shared" si="19"/>
        <v>0</v>
      </c>
      <c r="CT114" s="5"/>
      <c r="CU114" s="5"/>
      <c r="CV114" s="5"/>
      <c r="CW114" s="5"/>
      <c r="CX114" s="5"/>
      <c r="CY114" s="5"/>
      <c r="CZ114" s="5"/>
      <c r="DA114" s="5"/>
      <c r="DB114" s="5"/>
      <c r="DC114" s="5"/>
      <c r="DD114" s="6" t="str">
        <f t="shared" si="20"/>
        <v/>
      </c>
      <c r="DE114" s="5" t="str">
        <f t="shared" si="25"/>
        <v>,</v>
      </c>
      <c r="DF114" s="5"/>
      <c r="DG114" s="5"/>
      <c r="DH114" s="5"/>
      <c r="DI114" s="5"/>
      <c r="DJ114" s="5"/>
      <c r="DK114" s="5"/>
      <c r="DL114" s="5"/>
      <c r="DM114" s="5"/>
      <c r="DN114" s="5"/>
      <c r="DO114" s="5"/>
      <c r="DP114" s="5"/>
      <c r="DQ114" s="5"/>
      <c r="DR114" s="5"/>
      <c r="DS114" s="5"/>
      <c r="DT114" s="5"/>
      <c r="DU114" s="5"/>
      <c r="DV114" s="5"/>
      <c r="DW114" s="5"/>
      <c r="DX114" s="5"/>
      <c r="DY114" s="5"/>
      <c r="DZ114" s="5"/>
      <c r="EA114" s="5"/>
      <c r="EB114" s="5"/>
      <c r="EC114" s="5"/>
      <c r="ED114" s="5"/>
      <c r="EE114" s="5"/>
      <c r="EF114" s="5"/>
      <c r="EG114" s="5"/>
      <c r="EH114" s="5"/>
      <c r="EI114" s="5"/>
      <c r="EJ114" s="5"/>
      <c r="EK114" s="5"/>
      <c r="EL114" s="5"/>
      <c r="EM114" s="5"/>
      <c r="EN114" s="5"/>
      <c r="EO114" s="5"/>
      <c r="EP114" s="5"/>
      <c r="EQ114" s="5"/>
      <c r="ER114" s="5"/>
      <c r="ES114" s="5"/>
      <c r="ET114" s="5"/>
      <c r="EU114" s="5"/>
      <c r="EV114" s="5"/>
      <c r="EW114" s="5"/>
      <c r="EX114" s="5"/>
      <c r="EY114" s="5"/>
      <c r="EZ114" s="5"/>
      <c r="FA114" s="5"/>
      <c r="FB114" s="5"/>
      <c r="FC114" s="5"/>
      <c r="FD114" s="5"/>
      <c r="FE114" s="5"/>
      <c r="FF114" s="5"/>
      <c r="FG114" s="5"/>
      <c r="FH114" s="5"/>
      <c r="FI114" s="5"/>
      <c r="FJ114" s="5"/>
      <c r="FK114" s="5"/>
      <c r="FL114" s="5"/>
      <c r="FM114" s="5"/>
      <c r="FN114" s="5"/>
      <c r="FO114" s="5"/>
      <c r="FP114" s="5"/>
      <c r="FQ114" s="5"/>
      <c r="FR114" s="5"/>
      <c r="FS114" s="5"/>
      <c r="FT114" s="5"/>
      <c r="FU114" s="5"/>
      <c r="FV114" s="5"/>
      <c r="FW114" s="5"/>
      <c r="FX114" s="5"/>
      <c r="FY114" s="5"/>
      <c r="FZ114" s="5"/>
      <c r="GA114" s="5"/>
      <c r="GB114" s="5"/>
      <c r="GC114" s="5"/>
      <c r="GD114" s="5"/>
      <c r="GE114" s="5"/>
      <c r="GF114" s="5"/>
      <c r="GG114" s="5"/>
      <c r="GH114" s="5"/>
      <c r="GI114" s="5"/>
      <c r="GJ114" s="5"/>
      <c r="GK114" s="5"/>
      <c r="GL114" s="5"/>
      <c r="GM114" s="5"/>
      <c r="GN114" s="5"/>
      <c r="GO114" s="5"/>
      <c r="GP114" s="5"/>
      <c r="GQ114" s="5"/>
      <c r="GR114" s="5"/>
      <c r="GS114" s="5"/>
      <c r="GT114" s="5"/>
      <c r="GU114" s="5"/>
      <c r="GV114" s="5"/>
      <c r="GW114" s="5"/>
      <c r="GX114" s="5"/>
      <c r="GY114" s="5"/>
      <c r="GZ114" s="5"/>
      <c r="HA114" s="5"/>
      <c r="HB114" s="5"/>
      <c r="HC114" s="5"/>
      <c r="HD114" s="5"/>
      <c r="HE114" s="5"/>
      <c r="HF114" s="5"/>
      <c r="HG114" s="5"/>
      <c r="HH114" s="5"/>
      <c r="HI114" s="5"/>
      <c r="HJ114" s="5"/>
      <c r="HK114" s="5"/>
      <c r="HL114" s="5"/>
      <c r="HM114" s="5"/>
      <c r="HN114" s="5"/>
      <c r="HO114" s="5"/>
      <c r="HP114" s="5"/>
      <c r="HQ114" s="5"/>
      <c r="HR114" s="5"/>
      <c r="HS114" s="5"/>
    </row>
    <row r="115" spans="1:227" s="4" customFormat="1" ht="51" customHeight="1">
      <c r="A115" s="348"/>
      <c r="B115" s="333"/>
      <c r="C115" s="41"/>
      <c r="D115" s="54"/>
      <c r="E115" s="34"/>
      <c r="F115" s="35"/>
      <c r="G115" s="304"/>
      <c r="H115" s="303"/>
      <c r="I115" s="36"/>
      <c r="J115" s="37"/>
      <c r="K115" s="38"/>
      <c r="L115" s="37"/>
      <c r="M115" s="295"/>
      <c r="N115" s="296"/>
      <c r="O115" s="296"/>
      <c r="P115" s="276" t="str">
        <f>IF(O115="","",IF(O115="choose check-out","",O115-N115))</f>
        <v/>
      </c>
      <c r="Q115" s="296"/>
      <c r="R115" s="40"/>
      <c r="S115" s="38"/>
      <c r="T115" s="296"/>
      <c r="U115" s="40"/>
      <c r="V115" s="38"/>
      <c r="W115" s="253" t="b">
        <v>0</v>
      </c>
      <c r="X115" s="253" t="b">
        <v>0</v>
      </c>
      <c r="Y115" s="253" t="b">
        <v>0</v>
      </c>
      <c r="Z115" s="41"/>
      <c r="AA115" s="105">
        <f>IF(M115="Q - Player Entry-Fee only",_xlfn.XLOOKUP(M115,Z:Z,L:L),IF(M115="S - Meal package",_xlfn.XLOOKUP(M115,Z:Z,L:L),IF(M115="R - Entry Fee &amp; Meal Package",_xlfn.XLOOKUP(M115,Z:Z,L:L),IF(O115="",0,IF(O115="choose check-out",0,_xlfn.XLOOKUP(DE115,A:A,L:L)))-(IF(Y115=TRUE,90,0)))))</f>
        <v>0</v>
      </c>
      <c r="AB115" s="5">
        <f t="shared" si="23"/>
        <v>0</v>
      </c>
      <c r="AC115" s="5"/>
      <c r="AD115" s="5"/>
      <c r="AE115" s="5">
        <f>IF(AB115="single room",O114*$L$170,0)</f>
        <v>0</v>
      </c>
      <c r="AF115" s="5">
        <f>IF(AB115="double room",O114*$L$169,0)</f>
        <v>0</v>
      </c>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c r="BF115" s="5"/>
      <c r="BG115" s="5"/>
      <c r="BH115" s="5"/>
      <c r="BI115" s="5"/>
      <c r="BJ115" s="5" t="str">
        <f>IF(BS115=1,"YES","NO")</f>
        <v>NO</v>
      </c>
      <c r="BK115" s="5">
        <f t="shared" si="24"/>
        <v>0</v>
      </c>
      <c r="BL115" s="5">
        <f t="shared" si="24"/>
        <v>0</v>
      </c>
      <c r="BM115" s="5">
        <f t="shared" si="24"/>
        <v>0</v>
      </c>
      <c r="BN115" s="5">
        <f t="shared" si="24"/>
        <v>0</v>
      </c>
      <c r="BO115" s="5">
        <f t="shared" si="24"/>
        <v>0</v>
      </c>
      <c r="BP115" s="5">
        <f t="shared" si="24"/>
        <v>0</v>
      </c>
      <c r="BQ115" s="5">
        <f t="shared" si="24"/>
        <v>0</v>
      </c>
      <c r="BR115" s="5">
        <f t="shared" si="24"/>
        <v>0</v>
      </c>
      <c r="BS115" s="5">
        <f>SUM(BK115:BR115)</f>
        <v>0</v>
      </c>
      <c r="CQ115" s="5"/>
      <c r="CR115" s="5" t="b">
        <f t="shared" si="18"/>
        <v>0</v>
      </c>
      <c r="CS115" s="5" t="b">
        <f t="shared" si="19"/>
        <v>0</v>
      </c>
      <c r="CT115" s="5"/>
      <c r="CU115" s="5"/>
      <c r="CV115" s="5"/>
      <c r="CW115" s="5"/>
      <c r="CX115" s="5"/>
      <c r="CY115" s="5"/>
      <c r="CZ115" s="5"/>
      <c r="DA115" s="5"/>
      <c r="DB115" s="5"/>
      <c r="DC115" s="5"/>
      <c r="DD115" s="6" t="str">
        <f t="shared" si="20"/>
        <v/>
      </c>
      <c r="DE115" s="5" t="str">
        <f t="shared" si="25"/>
        <v>,</v>
      </c>
      <c r="DF115" s="5"/>
      <c r="DG115" s="5"/>
      <c r="DH115" s="5"/>
      <c r="DI115" s="5"/>
      <c r="DJ115" s="5"/>
      <c r="DK115" s="5"/>
      <c r="DL115" s="5"/>
      <c r="DM115" s="5"/>
      <c r="DN115" s="5"/>
      <c r="DO115" s="5"/>
      <c r="DP115" s="5"/>
      <c r="DQ115" s="5"/>
      <c r="DR115" s="5"/>
      <c r="DS115" s="5"/>
      <c r="DT115" s="5"/>
      <c r="DU115" s="5"/>
      <c r="DV115" s="5"/>
      <c r="DW115" s="5"/>
      <c r="DX115" s="5"/>
      <c r="DY115" s="5"/>
      <c r="DZ115" s="5"/>
      <c r="EA115" s="5"/>
      <c r="EB115" s="5"/>
      <c r="EC115" s="5"/>
      <c r="ED115" s="5"/>
      <c r="EE115" s="5"/>
      <c r="EF115" s="5"/>
      <c r="EG115" s="5"/>
      <c r="EH115" s="5"/>
      <c r="EI115" s="5"/>
      <c r="EJ115" s="5"/>
      <c r="EK115" s="5"/>
      <c r="EL115" s="5"/>
      <c r="EM115" s="5"/>
      <c r="EN115" s="5"/>
      <c r="EO115" s="5"/>
      <c r="EP115" s="5"/>
      <c r="EQ115" s="5"/>
      <c r="ER115" s="5"/>
      <c r="ES115" s="5"/>
      <c r="ET115" s="5"/>
      <c r="EU115" s="5"/>
      <c r="EV115" s="5"/>
      <c r="EW115" s="5"/>
      <c r="EX115" s="5"/>
      <c r="EY115" s="5"/>
      <c r="EZ115" s="5"/>
      <c r="FA115" s="5"/>
      <c r="FB115" s="5"/>
      <c r="FC115" s="5"/>
      <c r="FD115" s="5"/>
      <c r="FE115" s="5"/>
      <c r="FF115" s="5"/>
      <c r="FG115" s="5"/>
      <c r="FH115" s="5"/>
      <c r="FI115" s="5"/>
      <c r="FJ115" s="5"/>
      <c r="FK115" s="5"/>
      <c r="FL115" s="5"/>
      <c r="FM115" s="5"/>
      <c r="FN115" s="5"/>
      <c r="FO115" s="5"/>
      <c r="FP115" s="5"/>
      <c r="FQ115" s="5"/>
      <c r="FR115" s="5"/>
      <c r="FS115" s="5"/>
      <c r="FT115" s="5"/>
      <c r="FU115" s="5"/>
      <c r="FV115" s="5"/>
      <c r="FW115" s="5"/>
      <c r="FX115" s="5"/>
      <c r="FY115" s="5"/>
      <c r="FZ115" s="5"/>
      <c r="GA115" s="5"/>
      <c r="GB115" s="5"/>
      <c r="GC115" s="5"/>
      <c r="GD115" s="5"/>
      <c r="GE115" s="5"/>
      <c r="GF115" s="5"/>
      <c r="GG115" s="5"/>
      <c r="GH115" s="5"/>
      <c r="GI115" s="5"/>
      <c r="GJ115" s="5"/>
      <c r="GK115" s="5"/>
      <c r="GL115" s="5"/>
      <c r="GM115" s="5"/>
      <c r="GN115" s="5"/>
      <c r="GO115" s="5"/>
      <c r="GP115" s="5"/>
      <c r="GQ115" s="5"/>
      <c r="GR115" s="5"/>
      <c r="GS115" s="5"/>
      <c r="GT115" s="5"/>
      <c r="GU115" s="5"/>
      <c r="GV115" s="5"/>
      <c r="GW115" s="5"/>
      <c r="GX115" s="5"/>
      <c r="GY115" s="5"/>
      <c r="GZ115" s="5"/>
      <c r="HA115" s="5"/>
      <c r="HB115" s="5"/>
      <c r="HC115" s="5"/>
      <c r="HD115" s="5"/>
      <c r="HE115" s="5"/>
      <c r="HF115" s="5"/>
      <c r="HG115" s="5"/>
      <c r="HH115" s="5"/>
      <c r="HI115" s="5"/>
      <c r="HJ115" s="5"/>
      <c r="HK115" s="5"/>
      <c r="HL115" s="5"/>
      <c r="HM115" s="5"/>
      <c r="HN115" s="5"/>
      <c r="HO115" s="5"/>
      <c r="HP115" s="5"/>
      <c r="HQ115" s="5"/>
      <c r="HR115" s="5"/>
      <c r="HS115" s="5"/>
    </row>
    <row r="116" spans="1:227" s="4" customFormat="1" ht="5.25" customHeight="1">
      <c r="A116" s="28"/>
      <c r="B116" s="58"/>
      <c r="C116" s="100"/>
      <c r="D116" s="23"/>
      <c r="E116" s="23"/>
      <c r="F116" s="24"/>
      <c r="G116" s="24"/>
      <c r="H116" s="25"/>
      <c r="I116" s="36"/>
      <c r="J116" s="26"/>
      <c r="K116" s="38"/>
      <c r="L116" s="37"/>
      <c r="M116" s="39"/>
      <c r="N116" s="271"/>
      <c r="O116" s="271"/>
      <c r="P116" s="276"/>
      <c r="Q116" s="271"/>
      <c r="R116" s="27"/>
      <c r="S116" s="25"/>
      <c r="T116" s="271"/>
      <c r="U116" s="27"/>
      <c r="V116" s="25"/>
      <c r="W116" s="25"/>
      <c r="X116" s="25"/>
      <c r="Y116" s="25"/>
      <c r="Z116" s="51"/>
      <c r="AA116" s="44"/>
      <c r="AB116" s="5">
        <f t="shared" si="23"/>
        <v>0</v>
      </c>
      <c r="AC116" s="6"/>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c r="BF116" s="5"/>
      <c r="BG116" s="5"/>
      <c r="BH116" s="5"/>
      <c r="BI116" s="5"/>
      <c r="BJ116" s="5"/>
      <c r="BK116" s="5"/>
      <c r="BL116" s="5"/>
      <c r="BM116" s="5"/>
      <c r="BN116" s="5"/>
      <c r="BO116" s="5"/>
      <c r="BP116" s="5"/>
      <c r="BQ116" s="5"/>
      <c r="BR116" s="5"/>
      <c r="BS116" s="5"/>
      <c r="CQ116" s="5"/>
      <c r="CR116" s="5" t="b">
        <f t="shared" si="18"/>
        <v>0</v>
      </c>
      <c r="CS116" s="5" t="b">
        <f t="shared" si="19"/>
        <v>0</v>
      </c>
      <c r="CT116" s="5"/>
      <c r="CU116" s="5"/>
      <c r="CV116" s="5"/>
      <c r="CW116" s="5"/>
      <c r="CX116" s="5"/>
      <c r="CY116" s="5"/>
      <c r="CZ116" s="5"/>
      <c r="DA116" s="5"/>
      <c r="DB116" s="5"/>
      <c r="DC116" s="5"/>
      <c r="DD116" s="6" t="str">
        <f t="shared" si="20"/>
        <v/>
      </c>
      <c r="DE116" s="5" t="str">
        <f t="shared" si="25"/>
        <v>,</v>
      </c>
      <c r="DF116" s="5"/>
      <c r="DG116" s="5"/>
      <c r="DH116" s="5"/>
      <c r="DI116" s="5"/>
      <c r="DJ116" s="5"/>
      <c r="DK116" s="5"/>
      <c r="DL116" s="5"/>
      <c r="DM116" s="5"/>
      <c r="DN116" s="5"/>
      <c r="DO116" s="5"/>
      <c r="DP116" s="5"/>
      <c r="DQ116" s="5"/>
      <c r="DR116" s="5"/>
      <c r="DS116" s="5"/>
      <c r="DT116" s="5"/>
      <c r="DU116" s="5"/>
      <c r="DV116" s="5"/>
      <c r="DW116" s="5"/>
      <c r="DX116" s="5"/>
      <c r="DY116" s="5"/>
      <c r="DZ116" s="5"/>
      <c r="EA116" s="5"/>
      <c r="EB116" s="5"/>
      <c r="EC116" s="5"/>
      <c r="ED116" s="5"/>
      <c r="EE116" s="5"/>
      <c r="EF116" s="5"/>
      <c r="EG116" s="5"/>
      <c r="EH116" s="5"/>
      <c r="EI116" s="5"/>
      <c r="EJ116" s="5"/>
      <c r="EK116" s="5"/>
      <c r="EL116" s="5"/>
      <c r="EM116" s="5"/>
      <c r="EN116" s="5"/>
      <c r="EO116" s="5"/>
      <c r="EP116" s="5"/>
      <c r="EQ116" s="5"/>
      <c r="ER116" s="5"/>
      <c r="ES116" s="5"/>
      <c r="ET116" s="5"/>
      <c r="EU116" s="5"/>
      <c r="EV116" s="5"/>
      <c r="EW116" s="5"/>
      <c r="EX116" s="5"/>
      <c r="EY116" s="5"/>
      <c r="EZ116" s="5"/>
      <c r="FA116" s="5"/>
      <c r="FB116" s="5"/>
      <c r="FC116" s="5"/>
      <c r="FD116" s="5"/>
      <c r="FE116" s="5"/>
      <c r="FF116" s="5"/>
      <c r="FG116" s="5"/>
      <c r="FH116" s="5"/>
      <c r="FI116" s="5"/>
      <c r="FJ116" s="5"/>
      <c r="FK116" s="5"/>
      <c r="FL116" s="5"/>
      <c r="FM116" s="5"/>
      <c r="FN116" s="5"/>
      <c r="FO116" s="5"/>
      <c r="FP116" s="5"/>
      <c r="FQ116" s="5"/>
      <c r="FR116" s="5"/>
      <c r="FS116" s="5"/>
      <c r="FT116" s="5"/>
      <c r="FU116" s="5"/>
      <c r="FV116" s="5"/>
      <c r="FW116" s="5"/>
      <c r="FX116" s="5"/>
      <c r="FY116" s="5"/>
      <c r="FZ116" s="5"/>
      <c r="GA116" s="5"/>
      <c r="GB116" s="5"/>
      <c r="GC116" s="5"/>
      <c r="GD116" s="5"/>
      <c r="GE116" s="5"/>
      <c r="GF116" s="5"/>
      <c r="GG116" s="5"/>
      <c r="GH116" s="5"/>
      <c r="GI116" s="5"/>
      <c r="GJ116" s="5"/>
      <c r="GK116" s="5"/>
      <c r="GL116" s="5"/>
      <c r="GM116" s="5"/>
      <c r="GN116" s="5"/>
      <c r="GO116" s="5"/>
      <c r="GP116" s="5"/>
      <c r="GQ116" s="5"/>
      <c r="GR116" s="5"/>
      <c r="GS116" s="5"/>
      <c r="GT116" s="5"/>
      <c r="GU116" s="5"/>
      <c r="GV116" s="5"/>
      <c r="GW116" s="5"/>
      <c r="GX116" s="5"/>
      <c r="GY116" s="5"/>
      <c r="GZ116" s="5"/>
      <c r="HA116" s="5"/>
      <c r="HB116" s="5"/>
      <c r="HC116" s="5"/>
      <c r="HD116" s="5"/>
      <c r="HE116" s="5"/>
      <c r="HF116" s="5"/>
      <c r="HG116" s="5"/>
      <c r="HH116" s="5"/>
      <c r="HI116" s="5"/>
      <c r="HJ116" s="5"/>
      <c r="HK116" s="5"/>
      <c r="HL116" s="5"/>
      <c r="HM116" s="5"/>
      <c r="HN116" s="5"/>
      <c r="HO116" s="5"/>
      <c r="HP116" s="5"/>
      <c r="HQ116" s="5"/>
      <c r="HR116" s="5"/>
      <c r="HS116" s="5"/>
    </row>
    <row r="117" spans="1:227" s="4" customFormat="1" ht="51" customHeight="1">
      <c r="A117" s="348">
        <f>IF(M117="entry fee only","",IF(M117="coach entry only","",35))</f>
        <v>35</v>
      </c>
      <c r="B117" s="333" t="str">
        <f>IF(M117="","",IF(M117="Q - Player Entry-Fee only","Entry Fee",IF(M117="R - Entry Fee &amp; Meal Package","Entry/Meal",IF(M117="S - Meal Package","Meal only",IF(M117="choose a package","",_xlfn.XLOOKUP(DE117,A:A,O:O))))))</f>
        <v/>
      </c>
      <c r="C117" s="100"/>
      <c r="D117" s="54"/>
      <c r="E117" s="34"/>
      <c r="F117" s="35"/>
      <c r="G117" s="304"/>
      <c r="H117" s="303"/>
      <c r="I117" s="36"/>
      <c r="J117" s="37"/>
      <c r="K117" s="38"/>
      <c r="L117" s="37"/>
      <c r="M117" s="295"/>
      <c r="N117" s="296"/>
      <c r="O117" s="296"/>
      <c r="P117" s="276" t="str">
        <f>IF(O117="","",IF(O117="choose check-out","",O117-N117))</f>
        <v/>
      </c>
      <c r="Q117" s="296"/>
      <c r="R117" s="40"/>
      <c r="S117" s="38"/>
      <c r="T117" s="296"/>
      <c r="U117" s="40"/>
      <c r="V117" s="38"/>
      <c r="W117" s="253" t="b">
        <v>0</v>
      </c>
      <c r="X117" s="253" t="b">
        <v>0</v>
      </c>
      <c r="Y117" s="253" t="b">
        <v>0</v>
      </c>
      <c r="Z117" s="41"/>
      <c r="AA117" s="105">
        <f>IF(M117="Q - Player Entry-Fee only",_xlfn.XLOOKUP(M117,Z:Z,L:L),IF(M117="S - Meal package",_xlfn.XLOOKUP(M117,Z:Z,L:L),IF(M117="R - Entry Fee &amp; Meal Package",_xlfn.XLOOKUP(M117,Z:Z,L:L),IF(O117="",0,IF(O117="choose check-out",0,_xlfn.XLOOKUP(DE117,A:A,L:L)))-(IF(Y117=TRUE,90,0)))))</f>
        <v>0</v>
      </c>
      <c r="AB117" s="5">
        <f t="shared" si="23"/>
        <v>0</v>
      </c>
      <c r="AC117" s="5"/>
      <c r="AD117" s="5"/>
      <c r="AE117" s="5">
        <f>IF(AB117="single room",O117*$L$170,0)</f>
        <v>0</v>
      </c>
      <c r="AF117" s="5">
        <f>IF(AB117="double room",O117*$L$169,0)</f>
        <v>0</v>
      </c>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c r="BF117" s="5"/>
      <c r="BG117" s="5"/>
      <c r="BH117" s="5"/>
      <c r="BI117" s="5"/>
      <c r="BJ117" s="5" t="str">
        <f>IF(BS117=1,"YES","NO")</f>
        <v>NO</v>
      </c>
      <c r="BK117" s="5">
        <f t="shared" si="24"/>
        <v>0</v>
      </c>
      <c r="BL117" s="5">
        <f t="shared" si="24"/>
        <v>0</v>
      </c>
      <c r="BM117" s="5">
        <f t="shared" si="24"/>
        <v>0</v>
      </c>
      <c r="BN117" s="5">
        <f t="shared" si="24"/>
        <v>0</v>
      </c>
      <c r="BO117" s="5">
        <f t="shared" si="24"/>
        <v>0</v>
      </c>
      <c r="BP117" s="5">
        <f t="shared" si="24"/>
        <v>0</v>
      </c>
      <c r="BQ117" s="5">
        <f t="shared" si="24"/>
        <v>0</v>
      </c>
      <c r="BR117" s="5">
        <f t="shared" si="24"/>
        <v>0</v>
      </c>
      <c r="BS117" s="5">
        <f>SUM(BK117:BR117)</f>
        <v>0</v>
      </c>
      <c r="CQ117" s="5"/>
      <c r="CR117" s="5" t="b">
        <f t="shared" si="18"/>
        <v>0</v>
      </c>
      <c r="CS117" s="5" t="b">
        <f t="shared" si="19"/>
        <v>0</v>
      </c>
      <c r="CT117" s="5"/>
      <c r="CU117" s="5"/>
      <c r="CV117" s="5"/>
      <c r="CW117" s="5"/>
      <c r="CX117" s="5"/>
      <c r="CY117" s="5"/>
      <c r="CZ117" s="5"/>
      <c r="DA117" s="5"/>
      <c r="DB117" s="5"/>
      <c r="DC117" s="5"/>
      <c r="DD117" s="6" t="str">
        <f t="shared" si="20"/>
        <v/>
      </c>
      <c r="DE117" s="5" t="str">
        <f t="shared" si="25"/>
        <v>,</v>
      </c>
      <c r="DF117" s="5"/>
      <c r="DG117" s="5"/>
      <c r="DH117" s="5"/>
      <c r="DI117" s="5"/>
      <c r="DJ117" s="5"/>
      <c r="DK117" s="5"/>
      <c r="DL117" s="5"/>
      <c r="DM117" s="5"/>
      <c r="DN117" s="5"/>
      <c r="DO117" s="5"/>
      <c r="DP117" s="5"/>
      <c r="DQ117" s="5"/>
      <c r="DR117" s="5"/>
      <c r="DS117" s="5"/>
      <c r="DT117" s="5"/>
      <c r="DU117" s="5"/>
      <c r="DV117" s="5"/>
      <c r="DW117" s="5"/>
      <c r="DX117" s="5"/>
      <c r="DY117" s="5"/>
      <c r="DZ117" s="5"/>
      <c r="EA117" s="5"/>
      <c r="EB117" s="5"/>
      <c r="EC117" s="5"/>
      <c r="ED117" s="5"/>
      <c r="EE117" s="5"/>
      <c r="EF117" s="5"/>
      <c r="EG117" s="5"/>
      <c r="EH117" s="5"/>
      <c r="EI117" s="5"/>
      <c r="EJ117" s="5"/>
      <c r="EK117" s="5"/>
      <c r="EL117" s="5"/>
      <c r="EM117" s="5"/>
      <c r="EN117" s="5"/>
      <c r="EO117" s="5"/>
      <c r="EP117" s="5"/>
      <c r="EQ117" s="5"/>
      <c r="ER117" s="5"/>
      <c r="ES117" s="5"/>
      <c r="ET117" s="5"/>
      <c r="EU117" s="5"/>
      <c r="EV117" s="5"/>
      <c r="EW117" s="5"/>
      <c r="EX117" s="5"/>
      <c r="EY117" s="5"/>
      <c r="EZ117" s="5"/>
      <c r="FA117" s="5"/>
      <c r="FB117" s="5"/>
      <c r="FC117" s="5"/>
      <c r="FD117" s="5"/>
      <c r="FE117" s="5"/>
      <c r="FF117" s="5"/>
      <c r="FG117" s="5"/>
      <c r="FH117" s="5"/>
      <c r="FI117" s="5"/>
      <c r="FJ117" s="5"/>
      <c r="FK117" s="5"/>
      <c r="FL117" s="5"/>
      <c r="FM117" s="5"/>
      <c r="FN117" s="5"/>
      <c r="FO117" s="5"/>
      <c r="FP117" s="5"/>
      <c r="FQ117" s="5"/>
      <c r="FR117" s="5"/>
      <c r="FS117" s="5"/>
      <c r="FT117" s="5"/>
      <c r="FU117" s="5"/>
      <c r="FV117" s="5"/>
      <c r="FW117" s="5"/>
      <c r="FX117" s="5"/>
      <c r="FY117" s="5"/>
      <c r="FZ117" s="5"/>
      <c r="GA117" s="5"/>
      <c r="GB117" s="5"/>
      <c r="GC117" s="5"/>
      <c r="GD117" s="5"/>
      <c r="GE117" s="5"/>
      <c r="GF117" s="5"/>
      <c r="GG117" s="5"/>
      <c r="GH117" s="5"/>
      <c r="GI117" s="5"/>
      <c r="GJ117" s="5"/>
      <c r="GK117" s="5"/>
      <c r="GL117" s="5"/>
      <c r="GM117" s="5"/>
      <c r="GN117" s="5"/>
      <c r="GO117" s="5"/>
      <c r="GP117" s="5"/>
      <c r="GQ117" s="5"/>
      <c r="GR117" s="5"/>
      <c r="GS117" s="5"/>
      <c r="GT117" s="5"/>
      <c r="GU117" s="5"/>
      <c r="GV117" s="5"/>
      <c r="GW117" s="5"/>
      <c r="GX117" s="5"/>
      <c r="GY117" s="5"/>
      <c r="GZ117" s="5"/>
      <c r="HA117" s="5"/>
      <c r="HB117" s="5"/>
      <c r="HC117" s="5"/>
      <c r="HD117" s="5"/>
      <c r="HE117" s="5"/>
      <c r="HF117" s="5"/>
      <c r="HG117" s="5"/>
      <c r="HH117" s="5"/>
      <c r="HI117" s="5"/>
      <c r="HJ117" s="5"/>
      <c r="HK117" s="5"/>
      <c r="HL117" s="5"/>
      <c r="HM117" s="5"/>
      <c r="HN117" s="5"/>
      <c r="HO117" s="5"/>
      <c r="HP117" s="5"/>
      <c r="HQ117" s="5"/>
      <c r="HR117" s="5"/>
      <c r="HS117" s="5"/>
    </row>
    <row r="118" spans="1:227" s="4" customFormat="1" ht="51" customHeight="1">
      <c r="A118" s="348"/>
      <c r="B118" s="333"/>
      <c r="C118" s="41"/>
      <c r="D118" s="54"/>
      <c r="E118" s="34"/>
      <c r="F118" s="35"/>
      <c r="G118" s="304"/>
      <c r="H118" s="303"/>
      <c r="I118" s="36"/>
      <c r="J118" s="37"/>
      <c r="K118" s="38"/>
      <c r="L118" s="37"/>
      <c r="M118" s="295"/>
      <c r="N118" s="296"/>
      <c r="O118" s="296"/>
      <c r="P118" s="276" t="str">
        <f>IF(O118="","",IF(O118="choose check-out","",O118-N118))</f>
        <v/>
      </c>
      <c r="Q118" s="296"/>
      <c r="R118" s="40"/>
      <c r="S118" s="38"/>
      <c r="T118" s="296"/>
      <c r="U118" s="40"/>
      <c r="V118" s="38"/>
      <c r="W118" s="253" t="b">
        <v>0</v>
      </c>
      <c r="X118" s="253" t="b">
        <v>0</v>
      </c>
      <c r="Y118" s="253" t="b">
        <v>0</v>
      </c>
      <c r="Z118" s="41"/>
      <c r="AA118" s="105">
        <f>IF(M118="Q - Player Entry-Fee only",_xlfn.XLOOKUP(M118,Z:Z,L:L),IF(M118="S - Meal package",_xlfn.XLOOKUP(M118,Z:Z,L:L),IF(M118="R - Entry Fee &amp; Meal Package",_xlfn.XLOOKUP(M118,Z:Z,L:L),IF(O118="",0,IF(O118="choose check-out",0,_xlfn.XLOOKUP(DE118,A:A,L:L)))-(IF(Y118=TRUE,90,0)))))</f>
        <v>0</v>
      </c>
      <c r="AB118" s="5">
        <f t="shared" si="23"/>
        <v>0</v>
      </c>
      <c r="AC118" s="5"/>
      <c r="AD118" s="5"/>
      <c r="AE118" s="5">
        <f>IF(AB118="single room",O117*$L$170,0)</f>
        <v>0</v>
      </c>
      <c r="AF118" s="5">
        <f>IF(AB118="double room",O117*$L$169,0)</f>
        <v>0</v>
      </c>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c r="BG118" s="5"/>
      <c r="BH118" s="5"/>
      <c r="BI118" s="5"/>
      <c r="BJ118" s="5" t="str">
        <f>IF(BS118=1,"YES","NO")</f>
        <v>NO</v>
      </c>
      <c r="BK118" s="5">
        <f t="shared" si="24"/>
        <v>0</v>
      </c>
      <c r="BL118" s="5">
        <f t="shared" si="24"/>
        <v>0</v>
      </c>
      <c r="BM118" s="5">
        <f t="shared" si="24"/>
        <v>0</v>
      </c>
      <c r="BN118" s="5">
        <f t="shared" si="24"/>
        <v>0</v>
      </c>
      <c r="BO118" s="5">
        <f t="shared" si="24"/>
        <v>0</v>
      </c>
      <c r="BP118" s="5">
        <f t="shared" si="24"/>
        <v>0</v>
      </c>
      <c r="BQ118" s="5">
        <f t="shared" si="24"/>
        <v>0</v>
      </c>
      <c r="BR118" s="5">
        <f t="shared" si="24"/>
        <v>0</v>
      </c>
      <c r="BS118" s="5">
        <f>SUM(BK118:BR118)</f>
        <v>0</v>
      </c>
      <c r="CQ118" s="5"/>
      <c r="CR118" s="5" t="b">
        <f t="shared" si="18"/>
        <v>0</v>
      </c>
      <c r="CS118" s="5" t="b">
        <f t="shared" si="19"/>
        <v>0</v>
      </c>
      <c r="CT118" s="5"/>
      <c r="CU118" s="5"/>
      <c r="CV118" s="5"/>
      <c r="CW118" s="5"/>
      <c r="CX118" s="5"/>
      <c r="CY118" s="5"/>
      <c r="CZ118" s="5"/>
      <c r="DA118" s="5"/>
      <c r="DB118" s="5"/>
      <c r="DC118" s="5"/>
      <c r="DD118" s="6" t="str">
        <f t="shared" si="20"/>
        <v/>
      </c>
      <c r="DE118" s="5" t="str">
        <f t="shared" si="25"/>
        <v>,</v>
      </c>
      <c r="DF118" s="5"/>
      <c r="DG118" s="5"/>
      <c r="DH118" s="5"/>
      <c r="DI118" s="5"/>
      <c r="DJ118" s="5"/>
      <c r="DK118" s="5"/>
      <c r="DL118" s="5"/>
      <c r="DM118" s="5"/>
      <c r="DN118" s="5"/>
      <c r="DO118" s="5"/>
      <c r="DP118" s="5"/>
      <c r="DQ118" s="5"/>
      <c r="DR118" s="5"/>
      <c r="DS118" s="5"/>
      <c r="DT118" s="5"/>
      <c r="DU118" s="5"/>
      <c r="DV118" s="5"/>
      <c r="DW118" s="5"/>
      <c r="DX118" s="5"/>
      <c r="DY118" s="5"/>
      <c r="DZ118" s="5"/>
      <c r="EA118" s="5"/>
      <c r="EB118" s="5"/>
      <c r="EC118" s="5"/>
      <c r="ED118" s="5"/>
      <c r="EE118" s="5"/>
      <c r="EF118" s="5"/>
      <c r="EG118" s="5"/>
      <c r="EH118" s="5"/>
      <c r="EI118" s="5"/>
      <c r="EJ118" s="5"/>
      <c r="EK118" s="5"/>
      <c r="EL118" s="5"/>
      <c r="EM118" s="5"/>
      <c r="EN118" s="5"/>
      <c r="EO118" s="5"/>
      <c r="EP118" s="5"/>
      <c r="EQ118" s="5"/>
      <c r="ER118" s="5"/>
      <c r="ES118" s="5"/>
      <c r="ET118" s="5"/>
      <c r="EU118" s="5"/>
      <c r="EV118" s="5"/>
      <c r="EW118" s="5"/>
      <c r="EX118" s="5"/>
      <c r="EY118" s="5"/>
      <c r="EZ118" s="5"/>
      <c r="FA118" s="5"/>
      <c r="FB118" s="5"/>
      <c r="FC118" s="5"/>
      <c r="FD118" s="5"/>
      <c r="FE118" s="5"/>
      <c r="FF118" s="5"/>
      <c r="FG118" s="5"/>
      <c r="FH118" s="5"/>
      <c r="FI118" s="5"/>
      <c r="FJ118" s="5"/>
      <c r="FK118" s="5"/>
      <c r="FL118" s="5"/>
      <c r="FM118" s="5"/>
      <c r="FN118" s="5"/>
      <c r="FO118" s="5"/>
      <c r="FP118" s="5"/>
      <c r="FQ118" s="5"/>
      <c r="FR118" s="5"/>
      <c r="FS118" s="5"/>
      <c r="FT118" s="5"/>
      <c r="FU118" s="5"/>
      <c r="FV118" s="5"/>
      <c r="FW118" s="5"/>
      <c r="FX118" s="5"/>
      <c r="FY118" s="5"/>
      <c r="FZ118" s="5"/>
      <c r="GA118" s="5"/>
      <c r="GB118" s="5"/>
      <c r="GC118" s="5"/>
      <c r="GD118" s="5"/>
      <c r="GE118" s="5"/>
      <c r="GF118" s="5"/>
      <c r="GG118" s="5"/>
      <c r="GH118" s="5"/>
      <c r="GI118" s="5"/>
      <c r="GJ118" s="5"/>
      <c r="GK118" s="5"/>
      <c r="GL118" s="5"/>
      <c r="GM118" s="5"/>
      <c r="GN118" s="5"/>
      <c r="GO118" s="5"/>
      <c r="GP118" s="5"/>
      <c r="GQ118" s="5"/>
      <c r="GR118" s="5"/>
      <c r="GS118" s="5"/>
      <c r="GT118" s="5"/>
      <c r="GU118" s="5"/>
      <c r="GV118" s="5"/>
      <c r="GW118" s="5"/>
      <c r="GX118" s="5"/>
      <c r="GY118" s="5"/>
      <c r="GZ118" s="5"/>
      <c r="HA118" s="5"/>
      <c r="HB118" s="5"/>
      <c r="HC118" s="5"/>
      <c r="HD118" s="5"/>
      <c r="HE118" s="5"/>
      <c r="HF118" s="5"/>
      <c r="HG118" s="5"/>
      <c r="HH118" s="5"/>
      <c r="HI118" s="5"/>
      <c r="HJ118" s="5"/>
      <c r="HK118" s="5"/>
      <c r="HL118" s="5"/>
      <c r="HM118" s="5"/>
      <c r="HN118" s="5"/>
      <c r="HO118" s="5"/>
      <c r="HP118" s="5"/>
      <c r="HQ118" s="5"/>
      <c r="HR118" s="5"/>
      <c r="HS118" s="5"/>
    </row>
    <row r="119" spans="1:227" s="4" customFormat="1" ht="5.25" customHeight="1">
      <c r="A119" s="28"/>
      <c r="B119" s="58"/>
      <c r="C119" s="41"/>
      <c r="D119" s="23"/>
      <c r="E119" s="23"/>
      <c r="F119" s="24"/>
      <c r="G119" s="24"/>
      <c r="H119" s="25"/>
      <c r="I119" s="36"/>
      <c r="J119" s="42"/>
      <c r="K119" s="38"/>
      <c r="L119" s="37"/>
      <c r="M119" s="39"/>
      <c r="N119" s="271"/>
      <c r="O119" s="271"/>
      <c r="P119" s="276"/>
      <c r="Q119" s="271"/>
      <c r="R119" s="27"/>
      <c r="S119" s="25"/>
      <c r="T119" s="271"/>
      <c r="U119" s="27"/>
      <c r="V119" s="25"/>
      <c r="W119" s="25"/>
      <c r="X119" s="25"/>
      <c r="Y119" s="25"/>
      <c r="Z119" s="51"/>
      <c r="AA119" s="44"/>
      <c r="AB119" s="5">
        <f t="shared" si="23"/>
        <v>0</v>
      </c>
      <c r="AC119" s="6"/>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c r="BI119" s="5"/>
      <c r="BJ119" s="5"/>
      <c r="BK119" s="5"/>
      <c r="BL119" s="5"/>
      <c r="BM119" s="5"/>
      <c r="BN119" s="5"/>
      <c r="BO119" s="5"/>
      <c r="BP119" s="5"/>
      <c r="BQ119" s="5"/>
      <c r="BR119" s="5"/>
      <c r="BS119" s="5"/>
      <c r="CQ119" s="5"/>
      <c r="CR119" s="5" t="b">
        <f t="shared" si="18"/>
        <v>0</v>
      </c>
      <c r="CS119" s="5" t="b">
        <f t="shared" si="19"/>
        <v>0</v>
      </c>
      <c r="CT119" s="5"/>
      <c r="CU119" s="5"/>
      <c r="CV119" s="5"/>
      <c r="CW119" s="5"/>
      <c r="CX119" s="5"/>
      <c r="CY119" s="5"/>
      <c r="CZ119" s="5"/>
      <c r="DA119" s="5"/>
      <c r="DB119" s="5"/>
      <c r="DC119" s="5"/>
      <c r="DD119" s="6" t="str">
        <f t="shared" si="20"/>
        <v/>
      </c>
      <c r="DE119" s="5" t="str">
        <f t="shared" si="25"/>
        <v>,</v>
      </c>
      <c r="DF119" s="5"/>
      <c r="DG119" s="5"/>
      <c r="DH119" s="5"/>
      <c r="DI119" s="5"/>
      <c r="DJ119" s="5"/>
      <c r="DK119" s="5"/>
      <c r="DL119" s="5"/>
      <c r="DM119" s="5"/>
      <c r="DN119" s="5"/>
      <c r="DO119" s="5"/>
      <c r="DP119" s="5"/>
      <c r="DQ119" s="5"/>
      <c r="DR119" s="5"/>
      <c r="DS119" s="5"/>
      <c r="DT119" s="5"/>
      <c r="DU119" s="5"/>
      <c r="DV119" s="5"/>
      <c r="DW119" s="5"/>
      <c r="DX119" s="5"/>
      <c r="DY119" s="5"/>
      <c r="DZ119" s="5"/>
      <c r="EA119" s="5"/>
      <c r="EB119" s="5"/>
      <c r="EC119" s="5"/>
      <c r="ED119" s="5"/>
      <c r="EE119" s="5"/>
      <c r="EF119" s="5"/>
      <c r="EG119" s="5"/>
      <c r="EH119" s="5"/>
      <c r="EI119" s="5"/>
      <c r="EJ119" s="5"/>
      <c r="EK119" s="5"/>
      <c r="EL119" s="5"/>
      <c r="EM119" s="5"/>
      <c r="EN119" s="5"/>
      <c r="EO119" s="5"/>
      <c r="EP119" s="5"/>
      <c r="EQ119" s="5"/>
      <c r="ER119" s="5"/>
      <c r="ES119" s="5"/>
      <c r="ET119" s="5"/>
      <c r="EU119" s="5"/>
      <c r="EV119" s="5"/>
      <c r="EW119" s="5"/>
      <c r="EX119" s="5"/>
      <c r="EY119" s="5"/>
      <c r="EZ119" s="5"/>
      <c r="FA119" s="5"/>
      <c r="FB119" s="5"/>
      <c r="FC119" s="5"/>
      <c r="FD119" s="5"/>
      <c r="FE119" s="5"/>
      <c r="FF119" s="5"/>
      <c r="FG119" s="5"/>
      <c r="FH119" s="5"/>
      <c r="FI119" s="5"/>
      <c r="FJ119" s="5"/>
      <c r="FK119" s="5"/>
      <c r="FL119" s="5"/>
      <c r="FM119" s="5"/>
      <c r="FN119" s="5"/>
      <c r="FO119" s="5"/>
      <c r="FP119" s="5"/>
      <c r="FQ119" s="5"/>
      <c r="FR119" s="5"/>
      <c r="FS119" s="5"/>
      <c r="FT119" s="5"/>
      <c r="FU119" s="5"/>
      <c r="FV119" s="5"/>
      <c r="FW119" s="5"/>
      <c r="FX119" s="5"/>
      <c r="FY119" s="5"/>
      <c r="FZ119" s="5"/>
      <c r="GA119" s="5"/>
      <c r="GB119" s="5"/>
      <c r="GC119" s="5"/>
      <c r="GD119" s="5"/>
      <c r="GE119" s="5"/>
      <c r="GF119" s="5"/>
      <c r="GG119" s="5"/>
      <c r="GH119" s="5"/>
      <c r="GI119" s="5"/>
      <c r="GJ119" s="5"/>
      <c r="GK119" s="5"/>
      <c r="GL119" s="5"/>
      <c r="GM119" s="5"/>
      <c r="GN119" s="5"/>
      <c r="GO119" s="5"/>
      <c r="GP119" s="5"/>
      <c r="GQ119" s="5"/>
      <c r="GR119" s="5"/>
      <c r="GS119" s="5"/>
      <c r="GT119" s="5"/>
      <c r="GU119" s="5"/>
      <c r="GV119" s="5"/>
      <c r="GW119" s="5"/>
      <c r="GX119" s="5"/>
      <c r="GY119" s="5"/>
      <c r="GZ119" s="5"/>
      <c r="HA119" s="5"/>
      <c r="HB119" s="5"/>
      <c r="HC119" s="5"/>
      <c r="HD119" s="5"/>
      <c r="HE119" s="5"/>
      <c r="HF119" s="5"/>
      <c r="HG119" s="5"/>
      <c r="HH119" s="5"/>
      <c r="HI119" s="5"/>
      <c r="HJ119" s="5"/>
      <c r="HK119" s="5"/>
      <c r="HL119" s="5"/>
      <c r="HM119" s="5"/>
      <c r="HN119" s="5"/>
      <c r="HO119" s="5"/>
      <c r="HP119" s="5"/>
      <c r="HQ119" s="5"/>
      <c r="HR119" s="5"/>
      <c r="HS119" s="5"/>
    </row>
    <row r="120" spans="1:227" s="4" customFormat="1" ht="51" customHeight="1">
      <c r="A120" s="348">
        <f>IF(M120="entry fee only","",IF(M120="coach entry only","",36))</f>
        <v>36</v>
      </c>
      <c r="B120" s="333" t="str">
        <f>IF(M120="","",IF(M120="Q - Player Entry-Fee only","Entry Fee",IF(M120="R - Entry Fee &amp; Meal Package","Entry/Meal",IF(M120="S - Meal Package","Meal only",IF(M120="choose a package","",_xlfn.XLOOKUP(DE120,A:A,O:O))))))</f>
        <v/>
      </c>
      <c r="C120" s="100"/>
      <c r="D120" s="54"/>
      <c r="E120" s="34"/>
      <c r="F120" s="35"/>
      <c r="G120" s="304"/>
      <c r="H120" s="303"/>
      <c r="I120" s="36"/>
      <c r="J120" s="37"/>
      <c r="K120" s="38"/>
      <c r="L120" s="37"/>
      <c r="M120" s="295"/>
      <c r="N120" s="296"/>
      <c r="O120" s="296"/>
      <c r="P120" s="276" t="str">
        <f>IF(O120="","",IF(O120="choose check-out","",O120-N120))</f>
        <v/>
      </c>
      <c r="Q120" s="296"/>
      <c r="R120" s="40"/>
      <c r="S120" s="38"/>
      <c r="T120" s="296"/>
      <c r="U120" s="40"/>
      <c r="V120" s="38"/>
      <c r="W120" s="253" t="b">
        <v>0</v>
      </c>
      <c r="X120" s="253" t="b">
        <v>0</v>
      </c>
      <c r="Y120" s="253" t="b">
        <v>0</v>
      </c>
      <c r="Z120" s="41"/>
      <c r="AA120" s="105">
        <f>IF(M120="Q - Player Entry-Fee only",_xlfn.XLOOKUP(M120,Z:Z,L:L),IF(M120="S - Meal package",_xlfn.XLOOKUP(M120,Z:Z,L:L),IF(M120="R - Entry Fee &amp; Meal Package",_xlfn.XLOOKUP(M120,Z:Z,L:L),IF(O120="",0,IF(O120="choose check-out",0,_xlfn.XLOOKUP(DE120,A:A,L:L)))-(IF(Y120=TRUE,90,0)))))</f>
        <v>0</v>
      </c>
      <c r="AB120" s="5">
        <f t="shared" si="23"/>
        <v>0</v>
      </c>
      <c r="AC120" s="5"/>
      <c r="AD120" s="5"/>
      <c r="AE120" s="5">
        <f>IF(AB120="single room",O120*$L$170,0)</f>
        <v>0</v>
      </c>
      <c r="AF120" s="5">
        <f>IF(AB120="double room",O120*$L$169,0)</f>
        <v>0</v>
      </c>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c r="BF120" s="5"/>
      <c r="BG120" s="5"/>
      <c r="BH120" s="5"/>
      <c r="BI120" s="5"/>
      <c r="BJ120" s="5" t="str">
        <f>IF(BS120=1,"YES","NO")</f>
        <v>NO</v>
      </c>
      <c r="BK120" s="5">
        <f t="shared" si="24"/>
        <v>0</v>
      </c>
      <c r="BL120" s="5">
        <f t="shared" si="24"/>
        <v>0</v>
      </c>
      <c r="BM120" s="5">
        <f t="shared" si="24"/>
        <v>0</v>
      </c>
      <c r="BN120" s="5">
        <f t="shared" si="24"/>
        <v>0</v>
      </c>
      <c r="BO120" s="5">
        <f t="shared" si="24"/>
        <v>0</v>
      </c>
      <c r="BP120" s="5">
        <f t="shared" si="24"/>
        <v>0</v>
      </c>
      <c r="BQ120" s="5">
        <f t="shared" si="24"/>
        <v>0</v>
      </c>
      <c r="BR120" s="5">
        <f t="shared" si="24"/>
        <v>0</v>
      </c>
      <c r="BS120" s="5">
        <f>SUM(BK120:BR120)</f>
        <v>0</v>
      </c>
      <c r="CQ120" s="5"/>
      <c r="CR120" s="5" t="b">
        <f t="shared" si="18"/>
        <v>0</v>
      </c>
      <c r="CS120" s="5" t="b">
        <f t="shared" si="19"/>
        <v>0</v>
      </c>
      <c r="CT120" s="5"/>
      <c r="CU120" s="5"/>
      <c r="CV120" s="5"/>
      <c r="CW120" s="5"/>
      <c r="CX120" s="5"/>
      <c r="CY120" s="5"/>
      <c r="CZ120" s="5"/>
      <c r="DA120" s="5"/>
      <c r="DB120" s="5"/>
      <c r="DC120" s="5"/>
      <c r="DD120" s="6" t="str">
        <f t="shared" si="20"/>
        <v/>
      </c>
      <c r="DE120" s="5" t="str">
        <f t="shared" si="25"/>
        <v>,</v>
      </c>
      <c r="DF120" s="5"/>
      <c r="DG120" s="5"/>
      <c r="DH120" s="5"/>
      <c r="DI120" s="5"/>
      <c r="DJ120" s="5"/>
      <c r="DK120" s="5"/>
      <c r="DL120" s="5"/>
      <c r="DM120" s="5"/>
      <c r="DN120" s="5"/>
      <c r="DO120" s="5"/>
      <c r="DP120" s="5"/>
      <c r="DQ120" s="5"/>
      <c r="DR120" s="5"/>
      <c r="DS120" s="5"/>
      <c r="DT120" s="5"/>
      <c r="DU120" s="5"/>
      <c r="DV120" s="5"/>
      <c r="DW120" s="5"/>
      <c r="DX120" s="5"/>
      <c r="DY120" s="5"/>
      <c r="DZ120" s="5"/>
      <c r="EA120" s="5"/>
      <c r="EB120" s="5"/>
      <c r="EC120" s="5"/>
      <c r="ED120" s="5"/>
      <c r="EE120" s="5"/>
      <c r="EF120" s="5"/>
      <c r="EG120" s="5"/>
      <c r="EH120" s="5"/>
      <c r="EI120" s="5"/>
      <c r="EJ120" s="5"/>
      <c r="EK120" s="5"/>
      <c r="EL120" s="5"/>
      <c r="EM120" s="5"/>
      <c r="EN120" s="5"/>
      <c r="EO120" s="5"/>
      <c r="EP120" s="5"/>
      <c r="EQ120" s="5"/>
      <c r="ER120" s="5"/>
      <c r="ES120" s="5"/>
      <c r="ET120" s="5"/>
      <c r="EU120" s="5"/>
      <c r="EV120" s="5"/>
      <c r="EW120" s="5"/>
      <c r="EX120" s="5"/>
      <c r="EY120" s="5"/>
      <c r="EZ120" s="5"/>
      <c r="FA120" s="5"/>
      <c r="FB120" s="5"/>
      <c r="FC120" s="5"/>
      <c r="FD120" s="5"/>
      <c r="FE120" s="5"/>
      <c r="FF120" s="5"/>
      <c r="FG120" s="5"/>
      <c r="FH120" s="5"/>
      <c r="FI120" s="5"/>
      <c r="FJ120" s="5"/>
      <c r="FK120" s="5"/>
      <c r="FL120" s="5"/>
      <c r="FM120" s="5"/>
      <c r="FN120" s="5"/>
      <c r="FO120" s="5"/>
      <c r="FP120" s="5"/>
      <c r="FQ120" s="5"/>
      <c r="FR120" s="5"/>
      <c r="FS120" s="5"/>
      <c r="FT120" s="5"/>
      <c r="FU120" s="5"/>
      <c r="FV120" s="5"/>
      <c r="FW120" s="5"/>
      <c r="FX120" s="5"/>
      <c r="FY120" s="5"/>
      <c r="FZ120" s="5"/>
      <c r="GA120" s="5"/>
      <c r="GB120" s="5"/>
      <c r="GC120" s="5"/>
      <c r="GD120" s="5"/>
      <c r="GE120" s="5"/>
      <c r="GF120" s="5"/>
      <c r="GG120" s="5"/>
      <c r="GH120" s="5"/>
      <c r="GI120" s="5"/>
      <c r="GJ120" s="5"/>
      <c r="GK120" s="5"/>
      <c r="GL120" s="5"/>
      <c r="GM120" s="5"/>
      <c r="GN120" s="5"/>
      <c r="GO120" s="5"/>
      <c r="GP120" s="5"/>
      <c r="GQ120" s="5"/>
      <c r="GR120" s="5"/>
      <c r="GS120" s="5"/>
      <c r="GT120" s="5"/>
      <c r="GU120" s="5"/>
      <c r="GV120" s="5"/>
      <c r="GW120" s="5"/>
      <c r="GX120" s="5"/>
      <c r="GY120" s="5"/>
      <c r="GZ120" s="5"/>
      <c r="HA120" s="5"/>
      <c r="HB120" s="5"/>
      <c r="HC120" s="5"/>
      <c r="HD120" s="5"/>
      <c r="HE120" s="5"/>
      <c r="HF120" s="5"/>
      <c r="HG120" s="5"/>
      <c r="HH120" s="5"/>
      <c r="HI120" s="5"/>
      <c r="HJ120" s="5"/>
      <c r="HK120" s="5"/>
      <c r="HL120" s="5"/>
      <c r="HM120" s="5"/>
      <c r="HN120" s="5"/>
      <c r="HO120" s="5"/>
      <c r="HP120" s="5"/>
      <c r="HQ120" s="5"/>
      <c r="HR120" s="5"/>
      <c r="HS120" s="5"/>
    </row>
    <row r="121" spans="1:227" s="4" customFormat="1" ht="51" customHeight="1">
      <c r="A121" s="348"/>
      <c r="B121" s="333"/>
      <c r="C121" s="41"/>
      <c r="D121" s="54"/>
      <c r="E121" s="34"/>
      <c r="F121" s="35"/>
      <c r="G121" s="304"/>
      <c r="H121" s="303"/>
      <c r="I121" s="36"/>
      <c r="J121" s="37"/>
      <c r="K121" s="38"/>
      <c r="L121" s="37"/>
      <c r="M121" s="295"/>
      <c r="N121" s="296"/>
      <c r="O121" s="296"/>
      <c r="P121" s="276" t="str">
        <f>IF(O121="","",IF(O121="choose check-out","",O121-N121))</f>
        <v/>
      </c>
      <c r="Q121" s="296"/>
      <c r="R121" s="40"/>
      <c r="S121" s="38"/>
      <c r="T121" s="296"/>
      <c r="U121" s="40"/>
      <c r="V121" s="38"/>
      <c r="W121" s="253" t="b">
        <v>0</v>
      </c>
      <c r="X121" s="253" t="b">
        <v>0</v>
      </c>
      <c r="Y121" s="253" t="b">
        <v>0</v>
      </c>
      <c r="Z121" s="41"/>
      <c r="AA121" s="105">
        <f>IF(M121="Q - Player Entry-Fee only",_xlfn.XLOOKUP(M121,Z:Z,L:L),IF(M121="S - Meal package",_xlfn.XLOOKUP(M121,Z:Z,L:L),IF(M121="R - Entry Fee &amp; Meal Package",_xlfn.XLOOKUP(M121,Z:Z,L:L),IF(O121="",0,IF(O121="choose check-out",0,_xlfn.XLOOKUP(DE121,A:A,L:L)))-(IF(Y121=TRUE,90,0)))))</f>
        <v>0</v>
      </c>
      <c r="AB121" s="5">
        <f t="shared" si="23"/>
        <v>0</v>
      </c>
      <c r="AC121" s="5"/>
      <c r="AD121" s="5"/>
      <c r="AE121" s="5">
        <f>IF(AB121="single room",O120*$L$170,0)</f>
        <v>0</v>
      </c>
      <c r="AF121" s="5">
        <f>IF(AB121="double room",O120*$L$169,0)</f>
        <v>0</v>
      </c>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c r="BF121" s="5"/>
      <c r="BG121" s="5"/>
      <c r="BH121" s="5"/>
      <c r="BI121" s="5"/>
      <c r="BJ121" s="5" t="str">
        <f>IF(BS121=1,"YES","NO")</f>
        <v>NO</v>
      </c>
      <c r="BK121" s="5">
        <f t="shared" si="24"/>
        <v>0</v>
      </c>
      <c r="BL121" s="5">
        <f t="shared" si="24"/>
        <v>0</v>
      </c>
      <c r="BM121" s="5">
        <f t="shared" si="24"/>
        <v>0</v>
      </c>
      <c r="BN121" s="5">
        <f t="shared" si="24"/>
        <v>0</v>
      </c>
      <c r="BO121" s="5">
        <f t="shared" si="24"/>
        <v>0</v>
      </c>
      <c r="BP121" s="5">
        <f t="shared" si="24"/>
        <v>0</v>
      </c>
      <c r="BQ121" s="5">
        <f t="shared" si="24"/>
        <v>0</v>
      </c>
      <c r="BR121" s="5">
        <f t="shared" si="24"/>
        <v>0</v>
      </c>
      <c r="BS121" s="5">
        <f>SUM(BK121:BR121)</f>
        <v>0</v>
      </c>
      <c r="CQ121" s="5"/>
      <c r="CR121" s="5" t="b">
        <f t="shared" si="18"/>
        <v>0</v>
      </c>
      <c r="CS121" s="5" t="b">
        <f t="shared" si="19"/>
        <v>0</v>
      </c>
      <c r="CT121" s="5"/>
      <c r="CU121" s="5"/>
      <c r="CV121" s="5"/>
      <c r="CW121" s="5"/>
      <c r="CX121" s="5"/>
      <c r="CY121" s="5"/>
      <c r="CZ121" s="5"/>
      <c r="DA121" s="5"/>
      <c r="DB121" s="5"/>
      <c r="DC121" s="5"/>
      <c r="DD121" s="6" t="str">
        <f t="shared" si="20"/>
        <v/>
      </c>
      <c r="DE121" s="5" t="str">
        <f t="shared" si="25"/>
        <v>,</v>
      </c>
      <c r="DF121" s="5"/>
      <c r="DG121" s="5"/>
      <c r="DH121" s="5"/>
      <c r="DI121" s="5"/>
      <c r="DJ121" s="5"/>
      <c r="DK121" s="5"/>
      <c r="DL121" s="5"/>
      <c r="DM121" s="5"/>
      <c r="DN121" s="5"/>
      <c r="DO121" s="5"/>
      <c r="DP121" s="5"/>
      <c r="DQ121" s="5"/>
      <c r="DR121" s="5"/>
      <c r="DS121" s="5"/>
      <c r="DT121" s="5"/>
      <c r="DU121" s="5"/>
      <c r="DV121" s="5"/>
      <c r="DW121" s="5"/>
      <c r="DX121" s="5"/>
      <c r="DY121" s="5"/>
      <c r="DZ121" s="5"/>
      <c r="EA121" s="5"/>
      <c r="EB121" s="5"/>
      <c r="EC121" s="5"/>
      <c r="ED121" s="5"/>
      <c r="EE121" s="5"/>
      <c r="EF121" s="5"/>
      <c r="EG121" s="5"/>
      <c r="EH121" s="5"/>
      <c r="EI121" s="5"/>
      <c r="EJ121" s="5"/>
      <c r="EK121" s="5"/>
      <c r="EL121" s="5"/>
      <c r="EM121" s="5"/>
      <c r="EN121" s="5"/>
      <c r="EO121" s="5"/>
      <c r="EP121" s="5"/>
      <c r="EQ121" s="5"/>
      <c r="ER121" s="5"/>
      <c r="ES121" s="5"/>
      <c r="ET121" s="5"/>
      <c r="EU121" s="5"/>
      <c r="EV121" s="5"/>
      <c r="EW121" s="5"/>
      <c r="EX121" s="5"/>
      <c r="EY121" s="5"/>
      <c r="EZ121" s="5"/>
      <c r="FA121" s="5"/>
      <c r="FB121" s="5"/>
      <c r="FC121" s="5"/>
      <c r="FD121" s="5"/>
      <c r="FE121" s="5"/>
      <c r="FF121" s="5"/>
      <c r="FG121" s="5"/>
      <c r="FH121" s="5"/>
      <c r="FI121" s="5"/>
      <c r="FJ121" s="5"/>
      <c r="FK121" s="5"/>
      <c r="FL121" s="5"/>
      <c r="FM121" s="5"/>
      <c r="FN121" s="5"/>
      <c r="FO121" s="5"/>
      <c r="FP121" s="5"/>
      <c r="FQ121" s="5"/>
      <c r="FR121" s="5"/>
      <c r="FS121" s="5"/>
      <c r="FT121" s="5"/>
      <c r="FU121" s="5"/>
      <c r="FV121" s="5"/>
      <c r="FW121" s="5"/>
      <c r="FX121" s="5"/>
      <c r="FY121" s="5"/>
      <c r="FZ121" s="5"/>
      <c r="GA121" s="5"/>
      <c r="GB121" s="5"/>
      <c r="GC121" s="5"/>
      <c r="GD121" s="5"/>
      <c r="GE121" s="5"/>
      <c r="GF121" s="5"/>
      <c r="GG121" s="5"/>
      <c r="GH121" s="5"/>
      <c r="GI121" s="5"/>
      <c r="GJ121" s="5"/>
      <c r="GK121" s="5"/>
      <c r="GL121" s="5"/>
      <c r="GM121" s="5"/>
      <c r="GN121" s="5"/>
      <c r="GO121" s="5"/>
      <c r="GP121" s="5"/>
      <c r="GQ121" s="5"/>
      <c r="GR121" s="5"/>
      <c r="GS121" s="5"/>
      <c r="GT121" s="5"/>
      <c r="GU121" s="5"/>
      <c r="GV121" s="5"/>
      <c r="GW121" s="5"/>
      <c r="GX121" s="5"/>
      <c r="GY121" s="5"/>
      <c r="GZ121" s="5"/>
      <c r="HA121" s="5"/>
      <c r="HB121" s="5"/>
      <c r="HC121" s="5"/>
      <c r="HD121" s="5"/>
      <c r="HE121" s="5"/>
      <c r="HF121" s="5"/>
      <c r="HG121" s="5"/>
      <c r="HH121" s="5"/>
      <c r="HI121" s="5"/>
      <c r="HJ121" s="5"/>
      <c r="HK121" s="5"/>
      <c r="HL121" s="5"/>
      <c r="HM121" s="5"/>
      <c r="HN121" s="5"/>
      <c r="HO121" s="5"/>
      <c r="HP121" s="5"/>
      <c r="HQ121" s="5"/>
      <c r="HR121" s="5"/>
      <c r="HS121" s="5"/>
    </row>
    <row r="122" spans="1:227" s="4" customFormat="1" ht="5.25" customHeight="1">
      <c r="A122" s="28"/>
      <c r="B122" s="58"/>
      <c r="C122" s="100"/>
      <c r="D122" s="51"/>
      <c r="E122" s="23"/>
      <c r="F122" s="24"/>
      <c r="G122" s="35"/>
      <c r="H122" s="55"/>
      <c r="I122" s="36"/>
      <c r="J122" s="26"/>
      <c r="K122" s="38"/>
      <c r="L122" s="37"/>
      <c r="M122" s="39"/>
      <c r="N122" s="271"/>
      <c r="O122" s="271"/>
      <c r="P122" s="276"/>
      <c r="Q122" s="271"/>
      <c r="R122" s="27"/>
      <c r="S122" s="25"/>
      <c r="T122" s="271"/>
      <c r="U122" s="27"/>
      <c r="V122" s="25"/>
      <c r="W122" s="25"/>
      <c r="X122" s="25"/>
      <c r="Y122" s="25"/>
      <c r="Z122" s="199"/>
      <c r="AA122" s="44"/>
      <c r="AB122" s="5">
        <f t="shared" si="23"/>
        <v>0</v>
      </c>
      <c r="AC122" s="6"/>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c r="BG122" s="5"/>
      <c r="BH122" s="5"/>
      <c r="BI122" s="5"/>
      <c r="BJ122" s="5"/>
      <c r="BK122" s="5"/>
      <c r="BL122" s="5"/>
      <c r="BM122" s="5"/>
      <c r="BN122" s="5"/>
      <c r="BO122" s="5"/>
      <c r="BP122" s="5"/>
      <c r="BQ122" s="5"/>
      <c r="BR122" s="5"/>
      <c r="BS122" s="5"/>
      <c r="CQ122" s="5"/>
      <c r="CR122" s="5" t="b">
        <f t="shared" si="18"/>
        <v>0</v>
      </c>
      <c r="CS122" s="5" t="b">
        <f t="shared" si="19"/>
        <v>0</v>
      </c>
      <c r="CT122" s="5"/>
      <c r="CU122" s="5"/>
      <c r="CV122" s="5"/>
      <c r="CW122" s="5"/>
      <c r="CX122" s="5"/>
      <c r="CY122" s="5"/>
      <c r="CZ122" s="5"/>
      <c r="DA122" s="5"/>
      <c r="DB122" s="5"/>
      <c r="DC122" s="5"/>
      <c r="DD122" s="6" t="str">
        <f t="shared" si="20"/>
        <v/>
      </c>
      <c r="DE122" s="5" t="str">
        <f t="shared" si="25"/>
        <v>,</v>
      </c>
      <c r="DF122" s="5"/>
      <c r="DG122" s="5"/>
      <c r="DH122" s="5"/>
      <c r="DI122" s="5"/>
      <c r="DJ122" s="5"/>
      <c r="DK122" s="5"/>
      <c r="DL122" s="5"/>
      <c r="DM122" s="5"/>
      <c r="DN122" s="5"/>
      <c r="DO122" s="5"/>
      <c r="DP122" s="5"/>
      <c r="DQ122" s="5"/>
      <c r="DR122" s="5"/>
      <c r="DS122" s="5"/>
      <c r="DT122" s="5"/>
      <c r="DU122" s="5"/>
      <c r="DV122" s="5"/>
      <c r="DW122" s="5"/>
      <c r="DX122" s="5"/>
      <c r="DY122" s="5"/>
      <c r="DZ122" s="5"/>
      <c r="EA122" s="5"/>
      <c r="EB122" s="5"/>
      <c r="EC122" s="5"/>
      <c r="ED122" s="5"/>
      <c r="EE122" s="5"/>
      <c r="EF122" s="5"/>
      <c r="EG122" s="5"/>
      <c r="EH122" s="5"/>
      <c r="EI122" s="5"/>
      <c r="EJ122" s="5"/>
      <c r="EK122" s="5"/>
      <c r="EL122" s="5"/>
      <c r="EM122" s="5"/>
      <c r="EN122" s="5"/>
      <c r="EO122" s="5"/>
      <c r="EP122" s="5"/>
      <c r="EQ122" s="5"/>
      <c r="ER122" s="5"/>
      <c r="ES122" s="5"/>
      <c r="ET122" s="5"/>
      <c r="EU122" s="5"/>
      <c r="EV122" s="5"/>
      <c r="EW122" s="5"/>
      <c r="EX122" s="5"/>
      <c r="EY122" s="5"/>
      <c r="EZ122" s="5"/>
      <c r="FA122" s="5"/>
      <c r="FB122" s="5"/>
      <c r="FC122" s="5"/>
      <c r="FD122" s="5"/>
      <c r="FE122" s="5"/>
      <c r="FF122" s="5"/>
      <c r="FG122" s="5"/>
      <c r="FH122" s="5"/>
      <c r="FI122" s="5"/>
      <c r="FJ122" s="5"/>
      <c r="FK122" s="5"/>
      <c r="FL122" s="5"/>
      <c r="FM122" s="5"/>
      <c r="FN122" s="5"/>
      <c r="FO122" s="5"/>
      <c r="FP122" s="5"/>
      <c r="FQ122" s="5"/>
      <c r="FR122" s="5"/>
      <c r="FS122" s="5"/>
      <c r="FT122" s="5"/>
      <c r="FU122" s="5"/>
      <c r="FV122" s="5"/>
      <c r="FW122" s="5"/>
      <c r="FX122" s="5"/>
      <c r="FY122" s="5"/>
      <c r="FZ122" s="5"/>
      <c r="GA122" s="5"/>
      <c r="GB122" s="5"/>
      <c r="GC122" s="5"/>
      <c r="GD122" s="5"/>
      <c r="GE122" s="5"/>
      <c r="GF122" s="5"/>
      <c r="GG122" s="5"/>
      <c r="GH122" s="5"/>
      <c r="GI122" s="5"/>
      <c r="GJ122" s="5"/>
      <c r="GK122" s="5"/>
      <c r="GL122" s="5"/>
      <c r="GM122" s="5"/>
      <c r="GN122" s="5"/>
      <c r="GO122" s="5"/>
      <c r="GP122" s="5"/>
      <c r="GQ122" s="5"/>
      <c r="GR122" s="5"/>
      <c r="GS122" s="5"/>
      <c r="GT122" s="5"/>
      <c r="GU122" s="5"/>
      <c r="GV122" s="5"/>
      <c r="GW122" s="5"/>
      <c r="GX122" s="5"/>
      <c r="GY122" s="5"/>
      <c r="GZ122" s="5"/>
      <c r="HA122" s="5"/>
      <c r="HB122" s="5"/>
      <c r="HC122" s="5"/>
      <c r="HD122" s="5"/>
      <c r="HE122" s="5"/>
      <c r="HF122" s="5"/>
      <c r="HG122" s="5"/>
      <c r="HH122" s="5"/>
      <c r="HI122" s="5"/>
      <c r="HJ122" s="5"/>
      <c r="HK122" s="5"/>
      <c r="HL122" s="5"/>
      <c r="HM122" s="5"/>
      <c r="HN122" s="5"/>
      <c r="HO122" s="5"/>
      <c r="HP122" s="5"/>
      <c r="HQ122" s="5"/>
      <c r="HR122" s="5"/>
      <c r="HS122" s="5"/>
    </row>
    <row r="123" spans="1:227" s="4" customFormat="1" ht="51" customHeight="1">
      <c r="A123" s="348">
        <f>IF(M123="entry fee only","",IF(M123="coach entry only","",37))</f>
        <v>37</v>
      </c>
      <c r="B123" s="333" t="str">
        <f>IF(M123="","",IF(M123="Q - Player Entry-Fee only","Entry Fee",IF(M123="R - Entry Fee &amp; Meal Package","Entry/Meal",IF(M123="S - Meal Package","Meal only",IF(M123="choose a package","",_xlfn.XLOOKUP(DE123,A:A,O:O))))))</f>
        <v/>
      </c>
      <c r="C123" s="100"/>
      <c r="D123" s="54"/>
      <c r="E123" s="34"/>
      <c r="F123" s="35"/>
      <c r="G123" s="304"/>
      <c r="H123" s="303"/>
      <c r="I123" s="36"/>
      <c r="J123" s="37"/>
      <c r="K123" s="38"/>
      <c r="L123" s="37"/>
      <c r="M123" s="295"/>
      <c r="N123" s="296"/>
      <c r="O123" s="296"/>
      <c r="P123" s="276" t="str">
        <f>IF(O123="","",IF(O123="choose check-out","",O123-N123))</f>
        <v/>
      </c>
      <c r="Q123" s="296"/>
      <c r="R123" s="40"/>
      <c r="S123" s="38"/>
      <c r="T123" s="296"/>
      <c r="U123" s="40"/>
      <c r="V123" s="38"/>
      <c r="W123" s="253" t="b">
        <v>0</v>
      </c>
      <c r="X123" s="253" t="b">
        <v>0</v>
      </c>
      <c r="Y123" s="253" t="b">
        <v>0</v>
      </c>
      <c r="Z123" s="41"/>
      <c r="AA123" s="105">
        <f>IF(M123="Q - Player Entry-Fee only",_xlfn.XLOOKUP(M123,Z:Z,L:L),IF(M123="S - Meal package",_xlfn.XLOOKUP(M123,Z:Z,L:L),IF(M123="R - Entry Fee &amp; Meal Package",_xlfn.XLOOKUP(M123,Z:Z,L:L),IF(O123="",0,IF(O123="choose check-out",0,_xlfn.XLOOKUP(DE123,A:A,L:L)))-(IF(Y123=TRUE,90,0)))))</f>
        <v>0</v>
      </c>
      <c r="AB123" s="5">
        <f t="shared" si="23"/>
        <v>0</v>
      </c>
      <c r="AC123" s="5"/>
      <c r="AD123" s="5"/>
      <c r="AE123" s="5">
        <f>IF(AB123="single room",O123*$L$170,0)</f>
        <v>0</v>
      </c>
      <c r="AF123" s="5">
        <f>IF(AB123="double room",O123*$L$169,0)</f>
        <v>0</v>
      </c>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c r="BG123" s="5"/>
      <c r="BH123" s="5"/>
      <c r="BI123" s="5"/>
      <c r="BJ123" s="5" t="str">
        <f>IF(BS123=1,"YES","NO")</f>
        <v>NO</v>
      </c>
      <c r="BK123" s="5">
        <f t="shared" si="24"/>
        <v>0</v>
      </c>
      <c r="BL123" s="5">
        <f t="shared" si="24"/>
        <v>0</v>
      </c>
      <c r="BM123" s="5">
        <f t="shared" si="24"/>
        <v>0</v>
      </c>
      <c r="BN123" s="5">
        <f t="shared" si="24"/>
        <v>0</v>
      </c>
      <c r="BO123" s="5">
        <f t="shared" si="24"/>
        <v>0</v>
      </c>
      <c r="BP123" s="5">
        <f t="shared" si="24"/>
        <v>0</v>
      </c>
      <c r="BQ123" s="5">
        <f t="shared" si="24"/>
        <v>0</v>
      </c>
      <c r="BR123" s="5">
        <f t="shared" si="24"/>
        <v>0</v>
      </c>
      <c r="BS123" s="5">
        <f>SUM(BK123:BR123)</f>
        <v>0</v>
      </c>
      <c r="CQ123" s="5"/>
      <c r="CR123" s="5" t="b">
        <f t="shared" si="18"/>
        <v>0</v>
      </c>
      <c r="CS123" s="5" t="b">
        <f t="shared" si="19"/>
        <v>0</v>
      </c>
      <c r="CT123" s="5"/>
      <c r="CU123" s="5"/>
      <c r="CV123" s="5"/>
      <c r="CW123" s="5"/>
      <c r="CX123" s="5"/>
      <c r="CY123" s="5"/>
      <c r="CZ123" s="5"/>
      <c r="DA123" s="5"/>
      <c r="DB123" s="5"/>
      <c r="DC123" s="5"/>
      <c r="DD123" s="6" t="str">
        <f t="shared" si="20"/>
        <v/>
      </c>
      <c r="DE123" s="5" t="str">
        <f t="shared" si="25"/>
        <v>,</v>
      </c>
      <c r="DF123" s="5"/>
      <c r="DG123" s="5"/>
      <c r="DH123" s="5"/>
      <c r="DI123" s="5"/>
      <c r="DJ123" s="5"/>
      <c r="DK123" s="5"/>
      <c r="DL123" s="5"/>
      <c r="DM123" s="5"/>
      <c r="DN123" s="5"/>
      <c r="DO123" s="5"/>
      <c r="DP123" s="5"/>
      <c r="DQ123" s="5"/>
      <c r="DR123" s="5"/>
      <c r="DS123" s="5"/>
      <c r="DT123" s="5"/>
      <c r="DU123" s="5"/>
      <c r="DV123" s="5"/>
      <c r="DW123" s="5"/>
      <c r="DX123" s="5"/>
      <c r="DY123" s="5"/>
      <c r="DZ123" s="5"/>
      <c r="EA123" s="5"/>
      <c r="EB123" s="5"/>
      <c r="EC123" s="5"/>
      <c r="ED123" s="5"/>
      <c r="EE123" s="5"/>
      <c r="EF123" s="5"/>
      <c r="EG123" s="5"/>
      <c r="EH123" s="5"/>
      <c r="EI123" s="5"/>
      <c r="EJ123" s="5"/>
      <c r="EK123" s="5"/>
      <c r="EL123" s="5"/>
      <c r="EM123" s="5"/>
      <c r="EN123" s="5"/>
      <c r="EO123" s="5"/>
      <c r="EP123" s="5"/>
      <c r="EQ123" s="5"/>
      <c r="ER123" s="5"/>
      <c r="ES123" s="5"/>
      <c r="ET123" s="5"/>
      <c r="EU123" s="5"/>
      <c r="EV123" s="5"/>
      <c r="EW123" s="5"/>
      <c r="EX123" s="5"/>
      <c r="EY123" s="5"/>
      <c r="EZ123" s="5"/>
      <c r="FA123" s="5"/>
      <c r="FB123" s="5"/>
      <c r="FC123" s="5"/>
      <c r="FD123" s="5"/>
      <c r="FE123" s="5"/>
      <c r="FF123" s="5"/>
      <c r="FG123" s="5"/>
      <c r="FH123" s="5"/>
      <c r="FI123" s="5"/>
      <c r="FJ123" s="5"/>
      <c r="FK123" s="5"/>
      <c r="FL123" s="5"/>
      <c r="FM123" s="5"/>
      <c r="FN123" s="5"/>
      <c r="FO123" s="5"/>
      <c r="FP123" s="5"/>
      <c r="FQ123" s="5"/>
      <c r="FR123" s="5"/>
      <c r="FS123" s="5"/>
      <c r="FT123" s="5"/>
      <c r="FU123" s="5"/>
      <c r="FV123" s="5"/>
      <c r="FW123" s="5"/>
      <c r="FX123" s="5"/>
      <c r="FY123" s="5"/>
      <c r="FZ123" s="5"/>
      <c r="GA123" s="5"/>
      <c r="GB123" s="5"/>
      <c r="GC123" s="5"/>
      <c r="GD123" s="5"/>
      <c r="GE123" s="5"/>
      <c r="GF123" s="5"/>
      <c r="GG123" s="5"/>
      <c r="GH123" s="5"/>
      <c r="GI123" s="5"/>
      <c r="GJ123" s="5"/>
      <c r="GK123" s="5"/>
      <c r="GL123" s="5"/>
      <c r="GM123" s="5"/>
      <c r="GN123" s="5"/>
      <c r="GO123" s="5"/>
      <c r="GP123" s="5"/>
      <c r="GQ123" s="5"/>
      <c r="GR123" s="5"/>
      <c r="GS123" s="5"/>
      <c r="GT123" s="5"/>
      <c r="GU123" s="5"/>
      <c r="GV123" s="5"/>
      <c r="GW123" s="5"/>
      <c r="GX123" s="5"/>
      <c r="GY123" s="5"/>
      <c r="GZ123" s="5"/>
      <c r="HA123" s="5"/>
      <c r="HB123" s="5"/>
      <c r="HC123" s="5"/>
      <c r="HD123" s="5"/>
      <c r="HE123" s="5"/>
      <c r="HF123" s="5"/>
      <c r="HG123" s="5"/>
      <c r="HH123" s="5"/>
      <c r="HI123" s="5"/>
      <c r="HJ123" s="5"/>
      <c r="HK123" s="5"/>
      <c r="HL123" s="5"/>
      <c r="HM123" s="5"/>
      <c r="HN123" s="5"/>
      <c r="HO123" s="5"/>
      <c r="HP123" s="5"/>
      <c r="HQ123" s="5"/>
      <c r="HR123" s="5"/>
      <c r="HS123" s="5"/>
    </row>
    <row r="124" spans="1:227" s="4" customFormat="1" ht="51" customHeight="1">
      <c r="A124" s="348"/>
      <c r="B124" s="333"/>
      <c r="C124" s="41"/>
      <c r="D124" s="54"/>
      <c r="E124" s="34"/>
      <c r="F124" s="35"/>
      <c r="G124" s="304"/>
      <c r="H124" s="303"/>
      <c r="I124" s="36"/>
      <c r="J124" s="37"/>
      <c r="K124" s="38"/>
      <c r="L124" s="37"/>
      <c r="M124" s="295"/>
      <c r="N124" s="296"/>
      <c r="O124" s="296"/>
      <c r="P124" s="276" t="str">
        <f>IF(O124="","",IF(O124="choose check-out","",O124-N124))</f>
        <v/>
      </c>
      <c r="Q124" s="296"/>
      <c r="R124" s="40"/>
      <c r="S124" s="38"/>
      <c r="T124" s="296"/>
      <c r="U124" s="40"/>
      <c r="V124" s="38"/>
      <c r="W124" s="253" t="b">
        <v>0</v>
      </c>
      <c r="X124" s="253" t="b">
        <v>0</v>
      </c>
      <c r="Y124" s="253" t="b">
        <v>0</v>
      </c>
      <c r="Z124" s="41"/>
      <c r="AA124" s="105">
        <f>IF(M124="Q - Player Entry-Fee only",_xlfn.XLOOKUP(M124,Z:Z,L:L),IF(M124="S - Meal package",_xlfn.XLOOKUP(M124,Z:Z,L:L),IF(M124="R - Entry Fee &amp; Meal Package",_xlfn.XLOOKUP(M124,Z:Z,L:L),IF(O124="",0,IF(O124="choose check-out",0,_xlfn.XLOOKUP(DE124,A:A,L:L)))-(IF(Y124=TRUE,90,0)))))</f>
        <v>0</v>
      </c>
      <c r="AB124" s="5">
        <f t="shared" si="23"/>
        <v>0</v>
      </c>
      <c r="AC124" s="5"/>
      <c r="AD124" s="5"/>
      <c r="AE124" s="5">
        <f>IF(AB124="single room",O123*$L$170,0)</f>
        <v>0</v>
      </c>
      <c r="AF124" s="5">
        <f>IF(AB124="double room",O123*$L$169,0)</f>
        <v>0</v>
      </c>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c r="BG124" s="5"/>
      <c r="BH124" s="5"/>
      <c r="BI124" s="5"/>
      <c r="BJ124" s="5" t="str">
        <f>IF(BS124=1,"YES","NO")</f>
        <v>NO</v>
      </c>
      <c r="BK124" s="5">
        <f t="shared" si="24"/>
        <v>0</v>
      </c>
      <c r="BL124" s="5">
        <f t="shared" si="24"/>
        <v>0</v>
      </c>
      <c r="BM124" s="5">
        <f t="shared" si="24"/>
        <v>0</v>
      </c>
      <c r="BN124" s="5">
        <f t="shared" si="24"/>
        <v>0</v>
      </c>
      <c r="BO124" s="5">
        <f t="shared" si="24"/>
        <v>0</v>
      </c>
      <c r="BP124" s="5">
        <f t="shared" si="24"/>
        <v>0</v>
      </c>
      <c r="BQ124" s="5">
        <f t="shared" si="24"/>
        <v>0</v>
      </c>
      <c r="BR124" s="5">
        <f t="shared" si="24"/>
        <v>0</v>
      </c>
      <c r="BS124" s="5">
        <f>SUM(BK124:BR124)</f>
        <v>0</v>
      </c>
      <c r="CQ124" s="5"/>
      <c r="CR124" s="5" t="b">
        <f t="shared" si="18"/>
        <v>0</v>
      </c>
      <c r="CS124" s="5" t="b">
        <f t="shared" si="19"/>
        <v>0</v>
      </c>
      <c r="CT124" s="5"/>
      <c r="CU124" s="5"/>
      <c r="CV124" s="5"/>
      <c r="CW124" s="5"/>
      <c r="CX124" s="5"/>
      <c r="CY124" s="5"/>
      <c r="CZ124" s="5"/>
      <c r="DA124" s="5"/>
      <c r="DB124" s="5"/>
      <c r="DC124" s="5"/>
      <c r="DD124" s="6" t="str">
        <f t="shared" si="20"/>
        <v/>
      </c>
      <c r="DE124" s="5" t="str">
        <f t="shared" si="25"/>
        <v>,</v>
      </c>
      <c r="DF124" s="5"/>
      <c r="DG124" s="5"/>
      <c r="DH124" s="5"/>
      <c r="DI124" s="5"/>
      <c r="DJ124" s="5"/>
      <c r="DK124" s="5"/>
      <c r="DL124" s="5"/>
      <c r="DM124" s="5"/>
      <c r="DN124" s="5"/>
      <c r="DO124" s="5"/>
      <c r="DP124" s="5"/>
      <c r="DQ124" s="5"/>
      <c r="DR124" s="5"/>
      <c r="DS124" s="5"/>
      <c r="DT124" s="5"/>
      <c r="DU124" s="5"/>
      <c r="DV124" s="5"/>
      <c r="DW124" s="5"/>
      <c r="DX124" s="5"/>
      <c r="DY124" s="5"/>
      <c r="DZ124" s="5"/>
      <c r="EA124" s="5"/>
      <c r="EB124" s="5"/>
      <c r="EC124" s="5"/>
      <c r="ED124" s="5"/>
      <c r="EE124" s="5"/>
      <c r="EF124" s="5"/>
      <c r="EG124" s="5"/>
      <c r="EH124" s="5"/>
      <c r="EI124" s="5"/>
      <c r="EJ124" s="5"/>
      <c r="EK124" s="5"/>
      <c r="EL124" s="5"/>
      <c r="EM124" s="5"/>
      <c r="EN124" s="5"/>
      <c r="EO124" s="5"/>
      <c r="EP124" s="5"/>
      <c r="EQ124" s="5"/>
      <c r="ER124" s="5"/>
      <c r="ES124" s="5"/>
      <c r="ET124" s="5"/>
      <c r="EU124" s="5"/>
      <c r="EV124" s="5"/>
      <c r="EW124" s="5"/>
      <c r="EX124" s="5"/>
      <c r="EY124" s="5"/>
      <c r="EZ124" s="5"/>
      <c r="FA124" s="5"/>
      <c r="FB124" s="5"/>
      <c r="FC124" s="5"/>
      <c r="FD124" s="5"/>
      <c r="FE124" s="5"/>
      <c r="FF124" s="5"/>
      <c r="FG124" s="5"/>
      <c r="FH124" s="5"/>
      <c r="FI124" s="5"/>
      <c r="FJ124" s="5"/>
      <c r="FK124" s="5"/>
      <c r="FL124" s="5"/>
      <c r="FM124" s="5"/>
      <c r="FN124" s="5"/>
      <c r="FO124" s="5"/>
      <c r="FP124" s="5"/>
      <c r="FQ124" s="5"/>
      <c r="FR124" s="5"/>
      <c r="FS124" s="5"/>
      <c r="FT124" s="5"/>
      <c r="FU124" s="5"/>
      <c r="FV124" s="5"/>
      <c r="FW124" s="5"/>
      <c r="FX124" s="5"/>
      <c r="FY124" s="5"/>
      <c r="FZ124" s="5"/>
      <c r="GA124" s="5"/>
      <c r="GB124" s="5"/>
      <c r="GC124" s="5"/>
      <c r="GD124" s="5"/>
      <c r="GE124" s="5"/>
      <c r="GF124" s="5"/>
      <c r="GG124" s="5"/>
      <c r="GH124" s="5"/>
      <c r="GI124" s="5"/>
      <c r="GJ124" s="5"/>
      <c r="GK124" s="5"/>
      <c r="GL124" s="5"/>
      <c r="GM124" s="5"/>
      <c r="GN124" s="5"/>
      <c r="GO124" s="5"/>
      <c r="GP124" s="5"/>
      <c r="GQ124" s="5"/>
      <c r="GR124" s="5"/>
      <c r="GS124" s="5"/>
      <c r="GT124" s="5"/>
      <c r="GU124" s="5"/>
      <c r="GV124" s="5"/>
      <c r="GW124" s="5"/>
      <c r="GX124" s="5"/>
      <c r="GY124" s="5"/>
      <c r="GZ124" s="5"/>
      <c r="HA124" s="5"/>
      <c r="HB124" s="5"/>
      <c r="HC124" s="5"/>
      <c r="HD124" s="5"/>
      <c r="HE124" s="5"/>
      <c r="HF124" s="5"/>
      <c r="HG124" s="5"/>
      <c r="HH124" s="5"/>
      <c r="HI124" s="5"/>
      <c r="HJ124" s="5"/>
      <c r="HK124" s="5"/>
      <c r="HL124" s="5"/>
      <c r="HM124" s="5"/>
      <c r="HN124" s="5"/>
      <c r="HO124" s="5"/>
      <c r="HP124" s="5"/>
      <c r="HQ124" s="5"/>
      <c r="HR124" s="5"/>
      <c r="HS124" s="5"/>
    </row>
    <row r="125" spans="1:227" s="4" customFormat="1" ht="5.25" customHeight="1">
      <c r="A125" s="28"/>
      <c r="B125" s="58"/>
      <c r="C125" s="100"/>
      <c r="D125" s="23"/>
      <c r="E125" s="23"/>
      <c r="F125" s="24"/>
      <c r="G125" s="35"/>
      <c r="H125" s="55"/>
      <c r="I125" s="36"/>
      <c r="J125" s="26"/>
      <c r="K125" s="38"/>
      <c r="L125" s="37"/>
      <c r="M125" s="39"/>
      <c r="N125" s="271"/>
      <c r="O125" s="271"/>
      <c r="P125" s="276"/>
      <c r="Q125" s="271"/>
      <c r="R125" s="27"/>
      <c r="S125" s="25"/>
      <c r="T125" s="271"/>
      <c r="U125" s="27"/>
      <c r="V125" s="25"/>
      <c r="W125" s="25"/>
      <c r="X125" s="25"/>
      <c r="Y125" s="25"/>
      <c r="Z125" s="51"/>
      <c r="AA125" s="44"/>
      <c r="AB125" s="5">
        <f t="shared" si="23"/>
        <v>0</v>
      </c>
      <c r="AC125" s="6"/>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L125" s="5"/>
      <c r="BM125" s="5"/>
      <c r="BN125" s="5"/>
      <c r="BO125" s="5"/>
      <c r="BP125" s="5"/>
      <c r="BQ125" s="5"/>
      <c r="BR125" s="5"/>
      <c r="BS125" s="5"/>
      <c r="CQ125" s="5"/>
      <c r="CR125" s="5" t="b">
        <f t="shared" si="18"/>
        <v>0</v>
      </c>
      <c r="CS125" s="5" t="b">
        <f t="shared" si="19"/>
        <v>0</v>
      </c>
      <c r="CT125" s="5"/>
      <c r="CU125" s="5"/>
      <c r="CV125" s="5"/>
      <c r="CW125" s="5"/>
      <c r="CX125" s="5"/>
      <c r="CY125" s="5"/>
      <c r="CZ125" s="5"/>
      <c r="DA125" s="5"/>
      <c r="DB125" s="5"/>
      <c r="DC125" s="5"/>
      <c r="DD125" s="6" t="str">
        <f t="shared" si="20"/>
        <v/>
      </c>
      <c r="DE125" s="5" t="str">
        <f t="shared" si="25"/>
        <v>,</v>
      </c>
      <c r="DF125" s="5"/>
      <c r="DG125" s="5"/>
      <c r="DH125" s="5"/>
      <c r="DI125" s="5"/>
      <c r="DJ125" s="5"/>
      <c r="DK125" s="5"/>
      <c r="DL125" s="5"/>
      <c r="DM125" s="5"/>
      <c r="DN125" s="5"/>
      <c r="DO125" s="5"/>
      <c r="DP125" s="5"/>
      <c r="DQ125" s="5"/>
      <c r="DR125" s="5"/>
      <c r="DS125" s="5"/>
      <c r="DT125" s="5"/>
      <c r="DU125" s="5"/>
      <c r="DV125" s="5"/>
      <c r="DW125" s="5"/>
      <c r="DX125" s="5"/>
      <c r="DY125" s="5"/>
      <c r="DZ125" s="5"/>
      <c r="EA125" s="5"/>
      <c r="EB125" s="5"/>
      <c r="EC125" s="5"/>
      <c r="ED125" s="5"/>
      <c r="EE125" s="5"/>
      <c r="EF125" s="5"/>
      <c r="EG125" s="5"/>
      <c r="EH125" s="5"/>
      <c r="EI125" s="5"/>
      <c r="EJ125" s="5"/>
      <c r="EK125" s="5"/>
      <c r="EL125" s="5"/>
      <c r="EM125" s="5"/>
      <c r="EN125" s="5"/>
      <c r="EO125" s="5"/>
      <c r="EP125" s="5"/>
      <c r="EQ125" s="5"/>
      <c r="ER125" s="5"/>
      <c r="ES125" s="5"/>
      <c r="ET125" s="5"/>
      <c r="EU125" s="5"/>
      <c r="EV125" s="5"/>
      <c r="EW125" s="5"/>
      <c r="EX125" s="5"/>
      <c r="EY125" s="5"/>
      <c r="EZ125" s="5"/>
      <c r="FA125" s="5"/>
      <c r="FB125" s="5"/>
      <c r="FC125" s="5"/>
      <c r="FD125" s="5"/>
      <c r="FE125" s="5"/>
      <c r="FF125" s="5"/>
      <c r="FG125" s="5"/>
      <c r="FH125" s="5"/>
      <c r="FI125" s="5"/>
      <c r="FJ125" s="5"/>
      <c r="FK125" s="5"/>
      <c r="FL125" s="5"/>
      <c r="FM125" s="5"/>
      <c r="FN125" s="5"/>
      <c r="FO125" s="5"/>
      <c r="FP125" s="5"/>
      <c r="FQ125" s="5"/>
      <c r="FR125" s="5"/>
      <c r="FS125" s="5"/>
      <c r="FT125" s="5"/>
      <c r="FU125" s="5"/>
      <c r="FV125" s="5"/>
      <c r="FW125" s="5"/>
      <c r="FX125" s="5"/>
      <c r="FY125" s="5"/>
      <c r="FZ125" s="5"/>
      <c r="GA125" s="5"/>
      <c r="GB125" s="5"/>
      <c r="GC125" s="5"/>
      <c r="GD125" s="5"/>
      <c r="GE125" s="5"/>
      <c r="GF125" s="5"/>
      <c r="GG125" s="5"/>
      <c r="GH125" s="5"/>
      <c r="GI125" s="5"/>
      <c r="GJ125" s="5"/>
      <c r="GK125" s="5"/>
      <c r="GL125" s="5"/>
      <c r="GM125" s="5"/>
      <c r="GN125" s="5"/>
      <c r="GO125" s="5"/>
      <c r="GP125" s="5"/>
      <c r="GQ125" s="5"/>
      <c r="GR125" s="5"/>
      <c r="GS125" s="5"/>
      <c r="GT125" s="5"/>
      <c r="GU125" s="5"/>
      <c r="GV125" s="5"/>
      <c r="GW125" s="5"/>
      <c r="GX125" s="5"/>
      <c r="GY125" s="5"/>
      <c r="GZ125" s="5"/>
      <c r="HA125" s="5"/>
      <c r="HB125" s="5"/>
      <c r="HC125" s="5"/>
      <c r="HD125" s="5"/>
      <c r="HE125" s="5"/>
      <c r="HF125" s="5"/>
      <c r="HG125" s="5"/>
      <c r="HH125" s="5"/>
      <c r="HI125" s="5"/>
      <c r="HJ125" s="5"/>
      <c r="HK125" s="5"/>
      <c r="HL125" s="5"/>
      <c r="HM125" s="5"/>
      <c r="HN125" s="5"/>
      <c r="HO125" s="5"/>
      <c r="HP125" s="5"/>
      <c r="HQ125" s="5"/>
      <c r="HR125" s="5"/>
      <c r="HS125" s="5"/>
    </row>
    <row r="126" spans="1:227" s="4" customFormat="1" ht="51" customHeight="1">
      <c r="A126" s="348">
        <f>IF(M126="entry fee only","",IF(M126="coach entry only","",38))</f>
        <v>38</v>
      </c>
      <c r="B126" s="333" t="str">
        <f>IF(M126="","",IF(M126="Q - Player Entry-Fee only","Entry Fee",IF(M126="R - Entry Fee &amp; Meal Package","Entry/Meal",IF(M126="S - Meal Package","Meal only",IF(M126="choose a package","",_xlfn.XLOOKUP(DE126,A:A,O:O))))))</f>
        <v/>
      </c>
      <c r="C126" s="100"/>
      <c r="D126" s="54"/>
      <c r="E126" s="34"/>
      <c r="F126" s="35"/>
      <c r="G126" s="304"/>
      <c r="H126" s="303"/>
      <c r="I126" s="36"/>
      <c r="J126" s="37"/>
      <c r="K126" s="38"/>
      <c r="L126" s="37"/>
      <c r="M126" s="295"/>
      <c r="N126" s="296"/>
      <c r="O126" s="296"/>
      <c r="P126" s="276" t="str">
        <f>IF(O126="","",IF(O126="choose check-out","",O126-N126))</f>
        <v/>
      </c>
      <c r="Q126" s="296"/>
      <c r="R126" s="40"/>
      <c r="S126" s="38"/>
      <c r="T126" s="296"/>
      <c r="U126" s="40"/>
      <c r="V126" s="38"/>
      <c r="W126" s="253" t="b">
        <v>0</v>
      </c>
      <c r="X126" s="253" t="b">
        <v>0</v>
      </c>
      <c r="Y126" s="253" t="b">
        <v>0</v>
      </c>
      <c r="Z126" s="41"/>
      <c r="AA126" s="105">
        <f>IF(M126="Q - Player Entry-Fee only",_xlfn.XLOOKUP(M126,Z:Z,L:L),IF(M126="S - Meal package",_xlfn.XLOOKUP(M126,Z:Z,L:L),IF(M126="R - Entry Fee &amp; Meal Package",_xlfn.XLOOKUP(M126,Z:Z,L:L),IF(O126="",0,IF(O126="choose check-out",0,_xlfn.XLOOKUP(DE126,A:A,L:L)))-(IF(Y126=TRUE,90,0)))))</f>
        <v>0</v>
      </c>
      <c r="AB126" s="5">
        <f t="shared" si="23"/>
        <v>0</v>
      </c>
      <c r="AC126" s="5"/>
      <c r="AD126" s="5"/>
      <c r="AE126" s="5">
        <f>IF(AB126="single room",O126*$L$170,0)</f>
        <v>0</v>
      </c>
      <c r="AF126" s="5">
        <f>IF(AB126="double room",O126*$L$169,0)</f>
        <v>0</v>
      </c>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5" t="str">
        <f>IF(BS126=1,"YES","NO")</f>
        <v>NO</v>
      </c>
      <c r="BK126" s="5">
        <f t="shared" si="24"/>
        <v>0</v>
      </c>
      <c r="BL126" s="5">
        <f t="shared" si="24"/>
        <v>0</v>
      </c>
      <c r="BM126" s="5">
        <f t="shared" si="24"/>
        <v>0</v>
      </c>
      <c r="BN126" s="5">
        <f t="shared" si="24"/>
        <v>0</v>
      </c>
      <c r="BO126" s="5">
        <f t="shared" si="24"/>
        <v>0</v>
      </c>
      <c r="BP126" s="5">
        <f t="shared" si="24"/>
        <v>0</v>
      </c>
      <c r="BQ126" s="5">
        <f t="shared" si="24"/>
        <v>0</v>
      </c>
      <c r="BR126" s="5">
        <f t="shared" si="24"/>
        <v>0</v>
      </c>
      <c r="BS126" s="5">
        <f>SUM(BK126:BR126)</f>
        <v>0</v>
      </c>
      <c r="CQ126" s="5"/>
      <c r="CR126" s="5" t="b">
        <f t="shared" si="18"/>
        <v>0</v>
      </c>
      <c r="CS126" s="5" t="b">
        <f t="shared" si="19"/>
        <v>0</v>
      </c>
      <c r="CT126" s="5"/>
      <c r="CU126" s="5"/>
      <c r="CV126" s="5"/>
      <c r="CW126" s="5"/>
      <c r="CX126" s="5"/>
      <c r="CY126" s="5"/>
      <c r="CZ126" s="5"/>
      <c r="DA126" s="5"/>
      <c r="DB126" s="5"/>
      <c r="DC126" s="5"/>
      <c r="DD126" s="6" t="str">
        <f t="shared" si="20"/>
        <v/>
      </c>
      <c r="DE126" s="5" t="str">
        <f t="shared" si="25"/>
        <v>,</v>
      </c>
      <c r="DF126" s="5"/>
      <c r="DG126" s="5"/>
      <c r="DH126" s="5"/>
      <c r="DI126" s="5"/>
      <c r="DJ126" s="5"/>
      <c r="DK126" s="5"/>
      <c r="DL126" s="5"/>
      <c r="DM126" s="5"/>
      <c r="DN126" s="5"/>
      <c r="DO126" s="5"/>
      <c r="DP126" s="5"/>
      <c r="DQ126" s="5"/>
      <c r="DR126" s="5"/>
      <c r="DS126" s="5"/>
      <c r="DT126" s="5"/>
      <c r="DU126" s="5"/>
      <c r="DV126" s="5"/>
      <c r="DW126" s="5"/>
      <c r="DX126" s="5"/>
      <c r="DY126" s="5"/>
      <c r="DZ126" s="5"/>
      <c r="EA126" s="5"/>
      <c r="EB126" s="5"/>
      <c r="EC126" s="5"/>
      <c r="ED126" s="5"/>
      <c r="EE126" s="5"/>
      <c r="EF126" s="5"/>
      <c r="EG126" s="5"/>
      <c r="EH126" s="5"/>
      <c r="EI126" s="5"/>
      <c r="EJ126" s="5"/>
      <c r="EK126" s="5"/>
      <c r="EL126" s="5"/>
      <c r="EM126" s="5"/>
      <c r="EN126" s="5"/>
      <c r="EO126" s="5"/>
      <c r="EP126" s="5"/>
      <c r="EQ126" s="5"/>
      <c r="ER126" s="5"/>
      <c r="ES126" s="5"/>
      <c r="ET126" s="5"/>
      <c r="EU126" s="5"/>
      <c r="EV126" s="5"/>
      <c r="EW126" s="5"/>
      <c r="EX126" s="5"/>
      <c r="EY126" s="5"/>
      <c r="EZ126" s="5"/>
      <c r="FA126" s="5"/>
      <c r="FB126" s="5"/>
      <c r="FC126" s="5"/>
      <c r="FD126" s="5"/>
      <c r="FE126" s="5"/>
      <c r="FF126" s="5"/>
      <c r="FG126" s="5"/>
      <c r="FH126" s="5"/>
      <c r="FI126" s="5"/>
      <c r="FJ126" s="5"/>
      <c r="FK126" s="5"/>
      <c r="FL126" s="5"/>
      <c r="FM126" s="5"/>
      <c r="FN126" s="5"/>
      <c r="FO126" s="5"/>
      <c r="FP126" s="5"/>
      <c r="FQ126" s="5"/>
      <c r="FR126" s="5"/>
      <c r="FS126" s="5"/>
      <c r="FT126" s="5"/>
      <c r="FU126" s="5"/>
      <c r="FV126" s="5"/>
      <c r="FW126" s="5"/>
      <c r="FX126" s="5"/>
      <c r="FY126" s="5"/>
      <c r="FZ126" s="5"/>
      <c r="GA126" s="5"/>
      <c r="GB126" s="5"/>
      <c r="GC126" s="5"/>
      <c r="GD126" s="5"/>
      <c r="GE126" s="5"/>
      <c r="GF126" s="5"/>
      <c r="GG126" s="5"/>
      <c r="GH126" s="5"/>
      <c r="GI126" s="5"/>
      <c r="GJ126" s="5"/>
      <c r="GK126" s="5"/>
      <c r="GL126" s="5"/>
      <c r="GM126" s="5"/>
      <c r="GN126" s="5"/>
      <c r="GO126" s="5"/>
      <c r="GP126" s="5"/>
      <c r="GQ126" s="5"/>
      <c r="GR126" s="5"/>
      <c r="GS126" s="5"/>
      <c r="GT126" s="5"/>
      <c r="GU126" s="5"/>
      <c r="GV126" s="5"/>
      <c r="GW126" s="5"/>
      <c r="GX126" s="5"/>
      <c r="GY126" s="5"/>
      <c r="GZ126" s="5"/>
      <c r="HA126" s="5"/>
      <c r="HB126" s="5"/>
      <c r="HC126" s="5"/>
      <c r="HD126" s="5"/>
      <c r="HE126" s="5"/>
      <c r="HF126" s="5"/>
      <c r="HG126" s="5"/>
      <c r="HH126" s="5"/>
      <c r="HI126" s="5"/>
      <c r="HJ126" s="5"/>
      <c r="HK126" s="5"/>
      <c r="HL126" s="5"/>
      <c r="HM126" s="5"/>
      <c r="HN126" s="5"/>
      <c r="HO126" s="5"/>
      <c r="HP126" s="5"/>
      <c r="HQ126" s="5"/>
      <c r="HR126" s="5"/>
      <c r="HS126" s="5"/>
    </row>
    <row r="127" spans="1:227" s="4" customFormat="1" ht="51" customHeight="1">
      <c r="A127" s="348"/>
      <c r="B127" s="333"/>
      <c r="C127" s="41"/>
      <c r="D127" s="54"/>
      <c r="E127" s="34"/>
      <c r="F127" s="35"/>
      <c r="G127" s="304"/>
      <c r="H127" s="303"/>
      <c r="I127" s="36"/>
      <c r="J127" s="37"/>
      <c r="K127" s="38"/>
      <c r="L127" s="37"/>
      <c r="M127" s="295"/>
      <c r="N127" s="296"/>
      <c r="O127" s="296"/>
      <c r="P127" s="276" t="str">
        <f>IF(O127="","",IF(O127="choose check-out","",O127-N127))</f>
        <v/>
      </c>
      <c r="Q127" s="296"/>
      <c r="R127" s="40"/>
      <c r="S127" s="38"/>
      <c r="T127" s="296"/>
      <c r="U127" s="40"/>
      <c r="V127" s="38"/>
      <c r="W127" s="253" t="b">
        <v>0</v>
      </c>
      <c r="X127" s="253" t="b">
        <v>0</v>
      </c>
      <c r="Y127" s="253" t="b">
        <v>0</v>
      </c>
      <c r="Z127" s="41"/>
      <c r="AA127" s="105">
        <f>IF(M127="Q - Player Entry-Fee only",_xlfn.XLOOKUP(M127,Z:Z,L:L),IF(M127="S - Meal package",_xlfn.XLOOKUP(M127,Z:Z,L:L),IF(M127="R - Entry Fee &amp; Meal Package",_xlfn.XLOOKUP(M127,Z:Z,L:L),IF(O127="",0,IF(O127="choose check-out",0,_xlfn.XLOOKUP(DE127,A:A,L:L)))-(IF(Y127=TRUE,90,0)))))</f>
        <v>0</v>
      </c>
      <c r="AB127" s="5">
        <f t="shared" si="23"/>
        <v>0</v>
      </c>
      <c r="AC127" s="5"/>
      <c r="AD127" s="5"/>
      <c r="AE127" s="5">
        <f>IF(AB127="single room",O126*$L$170,0)</f>
        <v>0</v>
      </c>
      <c r="AF127" s="5">
        <f>IF(AB127="double room",O126*$L$169,0)</f>
        <v>0</v>
      </c>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c r="BF127" s="5"/>
      <c r="BG127" s="5"/>
      <c r="BH127" s="5"/>
      <c r="BI127" s="5"/>
      <c r="BJ127" s="5" t="str">
        <f>IF(BS127=1,"YES","NO")</f>
        <v>NO</v>
      </c>
      <c r="BK127" s="5">
        <f t="shared" si="24"/>
        <v>0</v>
      </c>
      <c r="BL127" s="5">
        <f t="shared" si="24"/>
        <v>0</v>
      </c>
      <c r="BM127" s="5">
        <f t="shared" si="24"/>
        <v>0</v>
      </c>
      <c r="BN127" s="5">
        <f t="shared" si="24"/>
        <v>0</v>
      </c>
      <c r="BO127" s="5">
        <f t="shared" si="24"/>
        <v>0</v>
      </c>
      <c r="BP127" s="5">
        <f t="shared" si="24"/>
        <v>0</v>
      </c>
      <c r="BQ127" s="5">
        <f t="shared" si="24"/>
        <v>0</v>
      </c>
      <c r="BR127" s="5">
        <f t="shared" si="24"/>
        <v>0</v>
      </c>
      <c r="BS127" s="5">
        <f>SUM(BK127:BR127)</f>
        <v>0</v>
      </c>
      <c r="CQ127" s="5"/>
      <c r="CR127" s="5" t="b">
        <f t="shared" si="18"/>
        <v>0</v>
      </c>
      <c r="CS127" s="5" t="b">
        <f t="shared" si="19"/>
        <v>0</v>
      </c>
      <c r="CT127" s="5"/>
      <c r="CU127" s="5"/>
      <c r="CV127" s="5"/>
      <c r="CW127" s="5"/>
      <c r="CX127" s="5"/>
      <c r="CY127" s="5"/>
      <c r="CZ127" s="5"/>
      <c r="DA127" s="5"/>
      <c r="DB127" s="5"/>
      <c r="DC127" s="5"/>
      <c r="DD127" s="6" t="str">
        <f t="shared" si="20"/>
        <v/>
      </c>
      <c r="DE127" s="5" t="str">
        <f t="shared" si="25"/>
        <v>,</v>
      </c>
      <c r="DF127" s="5"/>
      <c r="DG127" s="5"/>
      <c r="DH127" s="5"/>
      <c r="DI127" s="5"/>
      <c r="DJ127" s="5"/>
      <c r="DK127" s="5"/>
      <c r="DL127" s="5"/>
      <c r="DM127" s="5"/>
      <c r="DN127" s="5"/>
      <c r="DO127" s="5"/>
      <c r="DP127" s="5"/>
      <c r="DQ127" s="5"/>
      <c r="DR127" s="5"/>
      <c r="DS127" s="5"/>
      <c r="DT127" s="5"/>
      <c r="DU127" s="5"/>
      <c r="DV127" s="5"/>
      <c r="DW127" s="5"/>
      <c r="DX127" s="5"/>
      <c r="DY127" s="5"/>
      <c r="DZ127" s="5"/>
      <c r="EA127" s="5"/>
      <c r="EB127" s="5"/>
      <c r="EC127" s="5"/>
      <c r="ED127" s="5"/>
      <c r="EE127" s="5"/>
      <c r="EF127" s="5"/>
      <c r="EG127" s="5"/>
      <c r="EH127" s="5"/>
      <c r="EI127" s="5"/>
      <c r="EJ127" s="5"/>
      <c r="EK127" s="5"/>
      <c r="EL127" s="5"/>
      <c r="EM127" s="5"/>
      <c r="EN127" s="5"/>
      <c r="EO127" s="5"/>
      <c r="EP127" s="5"/>
      <c r="EQ127" s="5"/>
      <c r="ER127" s="5"/>
      <c r="ES127" s="5"/>
      <c r="ET127" s="5"/>
      <c r="EU127" s="5"/>
      <c r="EV127" s="5"/>
      <c r="EW127" s="5"/>
      <c r="EX127" s="5"/>
      <c r="EY127" s="5"/>
      <c r="EZ127" s="5"/>
      <c r="FA127" s="5"/>
      <c r="FB127" s="5"/>
      <c r="FC127" s="5"/>
      <c r="FD127" s="5"/>
      <c r="FE127" s="5"/>
      <c r="FF127" s="5"/>
      <c r="FG127" s="5"/>
      <c r="FH127" s="5"/>
      <c r="FI127" s="5"/>
      <c r="FJ127" s="5"/>
      <c r="FK127" s="5"/>
      <c r="FL127" s="5"/>
      <c r="FM127" s="5"/>
      <c r="FN127" s="5"/>
      <c r="FO127" s="5"/>
      <c r="FP127" s="5"/>
      <c r="FQ127" s="5"/>
      <c r="FR127" s="5"/>
      <c r="FS127" s="5"/>
      <c r="FT127" s="5"/>
      <c r="FU127" s="5"/>
      <c r="FV127" s="5"/>
      <c r="FW127" s="5"/>
      <c r="FX127" s="5"/>
      <c r="FY127" s="5"/>
      <c r="FZ127" s="5"/>
      <c r="GA127" s="5"/>
      <c r="GB127" s="5"/>
      <c r="GC127" s="5"/>
      <c r="GD127" s="5"/>
      <c r="GE127" s="5"/>
      <c r="GF127" s="5"/>
      <c r="GG127" s="5"/>
      <c r="GH127" s="5"/>
      <c r="GI127" s="5"/>
      <c r="GJ127" s="5"/>
      <c r="GK127" s="5"/>
      <c r="GL127" s="5"/>
      <c r="GM127" s="5"/>
      <c r="GN127" s="5"/>
      <c r="GO127" s="5"/>
      <c r="GP127" s="5"/>
      <c r="GQ127" s="5"/>
      <c r="GR127" s="5"/>
      <c r="GS127" s="5"/>
      <c r="GT127" s="5"/>
      <c r="GU127" s="5"/>
      <c r="GV127" s="5"/>
      <c r="GW127" s="5"/>
      <c r="GX127" s="5"/>
      <c r="GY127" s="5"/>
      <c r="GZ127" s="5"/>
      <c r="HA127" s="5"/>
      <c r="HB127" s="5"/>
      <c r="HC127" s="5"/>
      <c r="HD127" s="5"/>
      <c r="HE127" s="5"/>
      <c r="HF127" s="5"/>
      <c r="HG127" s="5"/>
      <c r="HH127" s="5"/>
      <c r="HI127" s="5"/>
      <c r="HJ127" s="5"/>
      <c r="HK127" s="5"/>
      <c r="HL127" s="5"/>
      <c r="HM127" s="5"/>
      <c r="HN127" s="5"/>
      <c r="HO127" s="5"/>
      <c r="HP127" s="5"/>
      <c r="HQ127" s="5"/>
      <c r="HR127" s="5"/>
      <c r="HS127" s="5"/>
    </row>
    <row r="128" spans="1:227" s="4" customFormat="1" ht="5.25" customHeight="1">
      <c r="A128" s="28"/>
      <c r="B128" s="58"/>
      <c r="C128" s="100"/>
      <c r="D128" s="23"/>
      <c r="E128" s="23"/>
      <c r="F128" s="24"/>
      <c r="G128" s="35"/>
      <c r="H128" s="55"/>
      <c r="I128" s="36"/>
      <c r="J128" s="26"/>
      <c r="K128" s="38"/>
      <c r="L128" s="37"/>
      <c r="M128" s="39"/>
      <c r="N128" s="271"/>
      <c r="O128" s="271"/>
      <c r="P128" s="276"/>
      <c r="Q128" s="271"/>
      <c r="R128" s="27"/>
      <c r="S128" s="25"/>
      <c r="T128" s="271"/>
      <c r="U128" s="27"/>
      <c r="V128" s="25"/>
      <c r="W128" s="25"/>
      <c r="X128" s="25"/>
      <c r="Y128" s="25"/>
      <c r="Z128" s="51"/>
      <c r="AA128" s="44"/>
      <c r="AB128" s="5">
        <f t="shared" si="23"/>
        <v>0</v>
      </c>
      <c r="AC128" s="6"/>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c r="BF128" s="5"/>
      <c r="BG128" s="5"/>
      <c r="BH128" s="5"/>
      <c r="BI128" s="5"/>
      <c r="BJ128" s="5"/>
      <c r="BK128" s="5"/>
      <c r="BL128" s="5"/>
      <c r="BM128" s="5"/>
      <c r="BN128" s="5"/>
      <c r="BO128" s="5"/>
      <c r="BP128" s="5"/>
      <c r="BQ128" s="5"/>
      <c r="BR128" s="5"/>
      <c r="BS128" s="5"/>
      <c r="CQ128" s="5"/>
      <c r="CR128" s="5" t="b">
        <f t="shared" si="18"/>
        <v>0</v>
      </c>
      <c r="CS128" s="5" t="b">
        <f t="shared" si="19"/>
        <v>0</v>
      </c>
      <c r="CT128" s="5"/>
      <c r="CU128" s="5"/>
      <c r="CV128" s="5"/>
      <c r="CW128" s="5"/>
      <c r="CX128" s="5"/>
      <c r="CY128" s="5"/>
      <c r="CZ128" s="5"/>
      <c r="DA128" s="5"/>
      <c r="DB128" s="5"/>
      <c r="DC128" s="5"/>
      <c r="DD128" s="6" t="str">
        <f t="shared" si="20"/>
        <v/>
      </c>
      <c r="DE128" s="5" t="str">
        <f t="shared" si="25"/>
        <v>,</v>
      </c>
      <c r="DF128" s="5"/>
      <c r="DG128" s="5"/>
      <c r="DH128" s="5"/>
      <c r="DI128" s="5"/>
      <c r="DJ128" s="5"/>
      <c r="DK128" s="5"/>
      <c r="DL128" s="5"/>
      <c r="DM128" s="5"/>
      <c r="DN128" s="5"/>
      <c r="DO128" s="5"/>
      <c r="DP128" s="5"/>
      <c r="DQ128" s="5"/>
      <c r="DR128" s="5"/>
      <c r="DS128" s="5"/>
      <c r="DT128" s="5"/>
      <c r="DU128" s="5"/>
      <c r="DV128" s="5"/>
      <c r="DW128" s="5"/>
      <c r="DX128" s="5"/>
      <c r="DY128" s="5"/>
      <c r="DZ128" s="5"/>
      <c r="EA128" s="5"/>
      <c r="EB128" s="5"/>
      <c r="EC128" s="5"/>
      <c r="ED128" s="5"/>
      <c r="EE128" s="5"/>
      <c r="EF128" s="5"/>
      <c r="EG128" s="5"/>
      <c r="EH128" s="5"/>
      <c r="EI128" s="5"/>
      <c r="EJ128" s="5"/>
      <c r="EK128" s="5"/>
      <c r="EL128" s="5"/>
      <c r="EM128" s="5"/>
      <c r="EN128" s="5"/>
      <c r="EO128" s="5"/>
      <c r="EP128" s="5"/>
      <c r="EQ128" s="5"/>
      <c r="ER128" s="5"/>
      <c r="ES128" s="5"/>
      <c r="ET128" s="5"/>
      <c r="EU128" s="5"/>
      <c r="EV128" s="5"/>
      <c r="EW128" s="5"/>
      <c r="EX128" s="5"/>
      <c r="EY128" s="5"/>
      <c r="EZ128" s="5"/>
      <c r="FA128" s="5"/>
      <c r="FB128" s="5"/>
      <c r="FC128" s="5"/>
      <c r="FD128" s="5"/>
      <c r="FE128" s="5"/>
      <c r="FF128" s="5"/>
      <c r="FG128" s="5"/>
      <c r="FH128" s="5"/>
      <c r="FI128" s="5"/>
      <c r="FJ128" s="5"/>
      <c r="FK128" s="5"/>
      <c r="FL128" s="5"/>
      <c r="FM128" s="5"/>
      <c r="FN128" s="5"/>
      <c r="FO128" s="5"/>
      <c r="FP128" s="5"/>
      <c r="FQ128" s="5"/>
      <c r="FR128" s="5"/>
      <c r="FS128" s="5"/>
      <c r="FT128" s="5"/>
      <c r="FU128" s="5"/>
      <c r="FV128" s="5"/>
      <c r="FW128" s="5"/>
      <c r="FX128" s="5"/>
      <c r="FY128" s="5"/>
      <c r="FZ128" s="5"/>
      <c r="GA128" s="5"/>
      <c r="GB128" s="5"/>
      <c r="GC128" s="5"/>
      <c r="GD128" s="5"/>
      <c r="GE128" s="5"/>
      <c r="GF128" s="5"/>
      <c r="GG128" s="5"/>
      <c r="GH128" s="5"/>
      <c r="GI128" s="5"/>
      <c r="GJ128" s="5"/>
      <c r="GK128" s="5"/>
      <c r="GL128" s="5"/>
      <c r="GM128" s="5"/>
      <c r="GN128" s="5"/>
      <c r="GO128" s="5"/>
      <c r="GP128" s="5"/>
      <c r="GQ128" s="5"/>
      <c r="GR128" s="5"/>
      <c r="GS128" s="5"/>
      <c r="GT128" s="5"/>
      <c r="GU128" s="5"/>
      <c r="GV128" s="5"/>
      <c r="GW128" s="5"/>
      <c r="GX128" s="5"/>
      <c r="GY128" s="5"/>
      <c r="GZ128" s="5"/>
      <c r="HA128" s="5"/>
      <c r="HB128" s="5"/>
      <c r="HC128" s="5"/>
      <c r="HD128" s="5"/>
      <c r="HE128" s="5"/>
      <c r="HF128" s="5"/>
      <c r="HG128" s="5"/>
      <c r="HH128" s="5"/>
      <c r="HI128" s="5"/>
      <c r="HJ128" s="5"/>
      <c r="HK128" s="5"/>
      <c r="HL128" s="5"/>
      <c r="HM128" s="5"/>
      <c r="HN128" s="5"/>
      <c r="HO128" s="5"/>
      <c r="HP128" s="5"/>
      <c r="HQ128" s="5"/>
      <c r="HR128" s="5"/>
      <c r="HS128" s="5"/>
    </row>
    <row r="129" spans="1:227" s="4" customFormat="1" ht="51" customHeight="1">
      <c r="A129" s="348">
        <f>IF(M129="entry fee only","",IF(M129="coach entry only","",39))</f>
        <v>39</v>
      </c>
      <c r="B129" s="333" t="str">
        <f>IF(M129="","",IF(M129="Q - Player Entry-Fee only","Entry Fee",IF(M129="R - Entry Fee &amp; Meal Package","Entry/Meal",IF(M129="S - Meal Package","Meal only",IF(M129="choose a package","",_xlfn.XLOOKUP(DE129,A:A,O:O))))))</f>
        <v/>
      </c>
      <c r="C129" s="100"/>
      <c r="D129" s="54"/>
      <c r="E129" s="34"/>
      <c r="F129" s="35"/>
      <c r="G129" s="304"/>
      <c r="H129" s="303"/>
      <c r="I129" s="36"/>
      <c r="J129" s="37"/>
      <c r="K129" s="38"/>
      <c r="L129" s="37"/>
      <c r="M129" s="295"/>
      <c r="N129" s="296"/>
      <c r="O129" s="296"/>
      <c r="P129" s="276" t="str">
        <f>IF(O129="","",IF(O129="choose check-out","",O129-N129))</f>
        <v/>
      </c>
      <c r="Q129" s="296"/>
      <c r="R129" s="40"/>
      <c r="S129" s="38"/>
      <c r="T129" s="296"/>
      <c r="U129" s="40"/>
      <c r="V129" s="38"/>
      <c r="W129" s="253" t="b">
        <v>0</v>
      </c>
      <c r="X129" s="253" t="b">
        <v>0</v>
      </c>
      <c r="Y129" s="253" t="b">
        <v>0</v>
      </c>
      <c r="Z129" s="41"/>
      <c r="AA129" s="105">
        <f>IF(M129="Q - Player Entry-Fee only",_xlfn.XLOOKUP(M129,Z:Z,L:L),IF(M129="S - Meal package",_xlfn.XLOOKUP(M129,Z:Z,L:L),IF(M129="R - Entry Fee &amp; Meal Package",_xlfn.XLOOKUP(M129,Z:Z,L:L),IF(O129="",0,IF(O129="choose check-out",0,_xlfn.XLOOKUP(DE129,A:A,L:L)))-(IF(Y129=TRUE,90,0)))))</f>
        <v>0</v>
      </c>
      <c r="AB129" s="5">
        <f t="shared" si="23"/>
        <v>0</v>
      </c>
      <c r="AC129" s="5"/>
      <c r="AD129" s="5"/>
      <c r="AE129" s="5">
        <f>IF(AB129="single room",O129*$L$170,0)</f>
        <v>0</v>
      </c>
      <c r="AF129" s="5">
        <f>IF(AB129="double room",O129*$L$169,0)</f>
        <v>0</v>
      </c>
      <c r="AG129" s="5"/>
      <c r="AH129" s="5"/>
      <c r="AI129" s="5"/>
      <c r="AJ129" s="5"/>
      <c r="AK129" s="5"/>
      <c r="AL129" s="5"/>
      <c r="AM129" s="5"/>
      <c r="AN129" s="5"/>
      <c r="AO129" s="5"/>
      <c r="AP129" s="5"/>
      <c r="AQ129" s="5"/>
      <c r="AR129" s="5"/>
      <c r="AS129" s="5"/>
      <c r="AT129" s="5"/>
      <c r="AU129" s="5"/>
      <c r="AV129" s="5"/>
      <c r="AW129" s="5"/>
      <c r="AX129" s="5"/>
      <c r="AY129" s="5"/>
      <c r="AZ129" s="5"/>
      <c r="BA129" s="5"/>
      <c r="BB129" s="5"/>
      <c r="BC129" s="5"/>
      <c r="BD129" s="5"/>
      <c r="BE129" s="5"/>
      <c r="BF129" s="5"/>
      <c r="BG129" s="5"/>
      <c r="BH129" s="5"/>
      <c r="BI129" s="5"/>
      <c r="BJ129" s="5" t="str">
        <f>IF(BS129=1,"YES","NO")</f>
        <v>NO</v>
      </c>
      <c r="BK129" s="5">
        <f t="shared" si="24"/>
        <v>0</v>
      </c>
      <c r="BL129" s="5">
        <f t="shared" si="24"/>
        <v>0</v>
      </c>
      <c r="BM129" s="5">
        <f t="shared" si="24"/>
        <v>0</v>
      </c>
      <c r="BN129" s="5">
        <f t="shared" si="24"/>
        <v>0</v>
      </c>
      <c r="BO129" s="5">
        <f t="shared" si="24"/>
        <v>0</v>
      </c>
      <c r="BP129" s="5">
        <f t="shared" si="24"/>
        <v>0</v>
      </c>
      <c r="BQ129" s="5">
        <f t="shared" si="24"/>
        <v>0</v>
      </c>
      <c r="BR129" s="5">
        <f t="shared" si="24"/>
        <v>0</v>
      </c>
      <c r="BS129" s="5">
        <f>SUM(BK129:BR129)</f>
        <v>0</v>
      </c>
      <c r="CQ129" s="5"/>
      <c r="CR129" s="5" t="b">
        <f t="shared" si="18"/>
        <v>0</v>
      </c>
      <c r="CS129" s="5" t="b">
        <f t="shared" si="19"/>
        <v>0</v>
      </c>
      <c r="CT129" s="5"/>
      <c r="CU129" s="5"/>
      <c r="CV129" s="5"/>
      <c r="CW129" s="5"/>
      <c r="CX129" s="5"/>
      <c r="CY129" s="5"/>
      <c r="CZ129" s="5"/>
      <c r="DA129" s="5"/>
      <c r="DB129" s="5"/>
      <c r="DC129" s="5"/>
      <c r="DD129" s="6" t="str">
        <f t="shared" si="20"/>
        <v/>
      </c>
      <c r="DE129" s="5" t="str">
        <f t="shared" si="25"/>
        <v>,</v>
      </c>
      <c r="DF129" s="5"/>
      <c r="DG129" s="5"/>
      <c r="DH129" s="5"/>
      <c r="DI129" s="5"/>
      <c r="DJ129" s="5"/>
      <c r="DK129" s="5"/>
      <c r="DL129" s="5"/>
      <c r="DM129" s="5"/>
      <c r="DN129" s="5"/>
      <c r="DO129" s="5"/>
      <c r="DP129" s="5"/>
      <c r="DQ129" s="5"/>
      <c r="DR129" s="5"/>
      <c r="DS129" s="5"/>
      <c r="DT129" s="5"/>
      <c r="DU129" s="5"/>
      <c r="DV129" s="5"/>
      <c r="DW129" s="5"/>
      <c r="DX129" s="5"/>
      <c r="DY129" s="5"/>
      <c r="DZ129" s="5"/>
      <c r="EA129" s="5"/>
      <c r="EB129" s="5"/>
      <c r="EC129" s="5"/>
      <c r="ED129" s="5"/>
      <c r="EE129" s="5"/>
      <c r="EF129" s="5"/>
      <c r="EG129" s="5"/>
      <c r="EH129" s="5"/>
      <c r="EI129" s="5"/>
      <c r="EJ129" s="5"/>
      <c r="EK129" s="5"/>
      <c r="EL129" s="5"/>
      <c r="EM129" s="5"/>
      <c r="EN129" s="5"/>
      <c r="EO129" s="5"/>
      <c r="EP129" s="5"/>
      <c r="EQ129" s="5"/>
      <c r="ER129" s="5"/>
      <c r="ES129" s="5"/>
      <c r="ET129" s="5"/>
      <c r="EU129" s="5"/>
      <c r="EV129" s="5"/>
      <c r="EW129" s="5"/>
      <c r="EX129" s="5"/>
      <c r="EY129" s="5"/>
      <c r="EZ129" s="5"/>
      <c r="FA129" s="5"/>
      <c r="FB129" s="5"/>
      <c r="FC129" s="5"/>
      <c r="FD129" s="5"/>
      <c r="FE129" s="5"/>
      <c r="FF129" s="5"/>
      <c r="FG129" s="5"/>
      <c r="FH129" s="5"/>
      <c r="FI129" s="5"/>
      <c r="FJ129" s="5"/>
      <c r="FK129" s="5"/>
      <c r="FL129" s="5"/>
      <c r="FM129" s="5"/>
      <c r="FN129" s="5"/>
      <c r="FO129" s="5"/>
      <c r="FP129" s="5"/>
      <c r="FQ129" s="5"/>
      <c r="FR129" s="5"/>
      <c r="FS129" s="5"/>
      <c r="FT129" s="5"/>
      <c r="FU129" s="5"/>
      <c r="FV129" s="5"/>
      <c r="FW129" s="5"/>
      <c r="FX129" s="5"/>
      <c r="FY129" s="5"/>
      <c r="FZ129" s="5"/>
      <c r="GA129" s="5"/>
      <c r="GB129" s="5"/>
      <c r="GC129" s="5"/>
      <c r="GD129" s="5"/>
      <c r="GE129" s="5"/>
      <c r="GF129" s="5"/>
      <c r="GG129" s="5"/>
      <c r="GH129" s="5"/>
      <c r="GI129" s="5"/>
      <c r="GJ129" s="5"/>
      <c r="GK129" s="5"/>
      <c r="GL129" s="5"/>
      <c r="GM129" s="5"/>
      <c r="GN129" s="5"/>
      <c r="GO129" s="5"/>
      <c r="GP129" s="5"/>
      <c r="GQ129" s="5"/>
      <c r="GR129" s="5"/>
      <c r="GS129" s="5"/>
      <c r="GT129" s="5"/>
      <c r="GU129" s="5"/>
      <c r="GV129" s="5"/>
      <c r="GW129" s="5"/>
      <c r="GX129" s="5"/>
      <c r="GY129" s="5"/>
      <c r="GZ129" s="5"/>
      <c r="HA129" s="5"/>
      <c r="HB129" s="5"/>
      <c r="HC129" s="5"/>
      <c r="HD129" s="5"/>
      <c r="HE129" s="5"/>
      <c r="HF129" s="5"/>
      <c r="HG129" s="5"/>
      <c r="HH129" s="5"/>
      <c r="HI129" s="5"/>
      <c r="HJ129" s="5"/>
      <c r="HK129" s="5"/>
      <c r="HL129" s="5"/>
      <c r="HM129" s="5"/>
      <c r="HN129" s="5"/>
      <c r="HO129" s="5"/>
      <c r="HP129" s="5"/>
      <c r="HQ129" s="5"/>
      <c r="HR129" s="5"/>
      <c r="HS129" s="5"/>
    </row>
    <row r="130" spans="1:227" s="4" customFormat="1" ht="51" customHeight="1">
      <c r="A130" s="348"/>
      <c r="B130" s="333"/>
      <c r="C130" s="41"/>
      <c r="D130" s="54"/>
      <c r="E130" s="34"/>
      <c r="F130" s="35"/>
      <c r="G130" s="304"/>
      <c r="H130" s="303"/>
      <c r="I130" s="36"/>
      <c r="J130" s="37"/>
      <c r="K130" s="38"/>
      <c r="L130" s="37"/>
      <c r="M130" s="295"/>
      <c r="N130" s="296"/>
      <c r="O130" s="296"/>
      <c r="P130" s="276" t="str">
        <f>IF(O130="","",IF(O130="choose check-out","",O130-N130))</f>
        <v/>
      </c>
      <c r="Q130" s="296"/>
      <c r="R130" s="40"/>
      <c r="S130" s="38"/>
      <c r="T130" s="296"/>
      <c r="U130" s="40"/>
      <c r="V130" s="38"/>
      <c r="W130" s="253" t="b">
        <v>0</v>
      </c>
      <c r="X130" s="253" t="b">
        <v>0</v>
      </c>
      <c r="Y130" s="253" t="b">
        <v>0</v>
      </c>
      <c r="Z130" s="41"/>
      <c r="AA130" s="105">
        <f>IF(M130="Q - Player Entry-Fee only",_xlfn.XLOOKUP(M130,Z:Z,L:L),IF(M130="S - Meal package",_xlfn.XLOOKUP(M130,Z:Z,L:L),IF(M130="R - Entry Fee &amp; Meal Package",_xlfn.XLOOKUP(M130,Z:Z,L:L),IF(O130="",0,IF(O130="choose check-out",0,_xlfn.XLOOKUP(DE130,A:A,L:L)))-(IF(Y130=TRUE,90,0)))))</f>
        <v>0</v>
      </c>
      <c r="AB130" s="5">
        <f t="shared" si="23"/>
        <v>0</v>
      </c>
      <c r="AC130" s="5"/>
      <c r="AD130" s="5"/>
      <c r="AE130" s="5">
        <f>IF(AB130="single room",O129*$L$170,0)</f>
        <v>0</v>
      </c>
      <c r="AF130" s="5">
        <f>IF(AB130="double room",O129*$L$169,0)</f>
        <v>0</v>
      </c>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c r="BF130" s="5"/>
      <c r="BG130" s="5"/>
      <c r="BH130" s="5"/>
      <c r="BI130" s="5"/>
      <c r="BJ130" s="5" t="str">
        <f>IF(BS130=1,"YES","NO")</f>
        <v>NO</v>
      </c>
      <c r="BK130" s="5">
        <f t="shared" si="24"/>
        <v>0</v>
      </c>
      <c r="BL130" s="5">
        <f t="shared" si="24"/>
        <v>0</v>
      </c>
      <c r="BM130" s="5">
        <f t="shared" si="24"/>
        <v>0</v>
      </c>
      <c r="BN130" s="5">
        <f t="shared" si="24"/>
        <v>0</v>
      </c>
      <c r="BO130" s="5">
        <f t="shared" si="24"/>
        <v>0</v>
      </c>
      <c r="BP130" s="5">
        <f t="shared" si="24"/>
        <v>0</v>
      </c>
      <c r="BQ130" s="5">
        <f t="shared" si="24"/>
        <v>0</v>
      </c>
      <c r="BR130" s="5">
        <f t="shared" si="24"/>
        <v>0</v>
      </c>
      <c r="BS130" s="5">
        <f>SUM(BK130:BR130)</f>
        <v>0</v>
      </c>
      <c r="CQ130" s="5"/>
      <c r="CR130" s="5" t="b">
        <f t="shared" si="18"/>
        <v>0</v>
      </c>
      <c r="CS130" s="5" t="b">
        <f t="shared" si="19"/>
        <v>0</v>
      </c>
      <c r="CT130" s="5"/>
      <c r="CU130" s="5"/>
      <c r="CV130" s="5"/>
      <c r="CW130" s="5"/>
      <c r="CX130" s="5"/>
      <c r="CY130" s="5"/>
      <c r="CZ130" s="5"/>
      <c r="DA130" s="5"/>
      <c r="DB130" s="5"/>
      <c r="DC130" s="5"/>
      <c r="DD130" s="6" t="str">
        <f t="shared" si="20"/>
        <v/>
      </c>
      <c r="DE130" s="5" t="str">
        <f t="shared" si="25"/>
        <v>,</v>
      </c>
      <c r="DF130" s="5"/>
      <c r="DG130" s="5"/>
      <c r="DH130" s="5"/>
      <c r="DI130" s="5"/>
      <c r="DJ130" s="5"/>
      <c r="DK130" s="5"/>
      <c r="DL130" s="5"/>
      <c r="DM130" s="5"/>
      <c r="DN130" s="5"/>
      <c r="DO130" s="5"/>
      <c r="DP130" s="5"/>
      <c r="DQ130" s="5"/>
      <c r="DR130" s="5"/>
      <c r="DS130" s="5"/>
      <c r="DT130" s="5"/>
      <c r="DU130" s="5"/>
      <c r="DV130" s="5"/>
      <c r="DW130" s="5"/>
      <c r="DX130" s="5"/>
      <c r="DY130" s="5"/>
      <c r="DZ130" s="5"/>
      <c r="EA130" s="5"/>
      <c r="EB130" s="5"/>
      <c r="EC130" s="5"/>
      <c r="ED130" s="5"/>
      <c r="EE130" s="5"/>
      <c r="EF130" s="5"/>
      <c r="EG130" s="5"/>
      <c r="EH130" s="5"/>
      <c r="EI130" s="5"/>
      <c r="EJ130" s="5"/>
      <c r="EK130" s="5"/>
      <c r="EL130" s="5"/>
      <c r="EM130" s="5"/>
      <c r="EN130" s="5"/>
      <c r="EO130" s="5"/>
      <c r="EP130" s="5"/>
      <c r="EQ130" s="5"/>
      <c r="ER130" s="5"/>
      <c r="ES130" s="5"/>
      <c r="ET130" s="5"/>
      <c r="EU130" s="5"/>
      <c r="EV130" s="5"/>
      <c r="EW130" s="5"/>
      <c r="EX130" s="5"/>
      <c r="EY130" s="5"/>
      <c r="EZ130" s="5"/>
      <c r="FA130" s="5"/>
      <c r="FB130" s="5"/>
      <c r="FC130" s="5"/>
      <c r="FD130" s="5"/>
      <c r="FE130" s="5"/>
      <c r="FF130" s="5"/>
      <c r="FG130" s="5"/>
      <c r="FH130" s="5"/>
      <c r="FI130" s="5"/>
      <c r="FJ130" s="5"/>
      <c r="FK130" s="5"/>
      <c r="FL130" s="5"/>
      <c r="FM130" s="5"/>
      <c r="FN130" s="5"/>
      <c r="FO130" s="5"/>
      <c r="FP130" s="5"/>
      <c r="FQ130" s="5"/>
      <c r="FR130" s="5"/>
      <c r="FS130" s="5"/>
      <c r="FT130" s="5"/>
      <c r="FU130" s="5"/>
      <c r="FV130" s="5"/>
      <c r="FW130" s="5"/>
      <c r="FX130" s="5"/>
      <c r="FY130" s="5"/>
      <c r="FZ130" s="5"/>
      <c r="GA130" s="5"/>
      <c r="GB130" s="5"/>
      <c r="GC130" s="5"/>
      <c r="GD130" s="5"/>
      <c r="GE130" s="5"/>
      <c r="GF130" s="5"/>
      <c r="GG130" s="5"/>
      <c r="GH130" s="5"/>
      <c r="GI130" s="5"/>
      <c r="GJ130" s="5"/>
      <c r="GK130" s="5"/>
      <c r="GL130" s="5"/>
      <c r="GM130" s="5"/>
      <c r="GN130" s="5"/>
      <c r="GO130" s="5"/>
      <c r="GP130" s="5"/>
      <c r="GQ130" s="5"/>
      <c r="GR130" s="5"/>
      <c r="GS130" s="5"/>
      <c r="GT130" s="5"/>
      <c r="GU130" s="5"/>
      <c r="GV130" s="5"/>
      <c r="GW130" s="5"/>
      <c r="GX130" s="5"/>
      <c r="GY130" s="5"/>
      <c r="GZ130" s="5"/>
      <c r="HA130" s="5"/>
      <c r="HB130" s="5"/>
      <c r="HC130" s="5"/>
      <c r="HD130" s="5"/>
      <c r="HE130" s="5"/>
      <c r="HF130" s="5"/>
      <c r="HG130" s="5"/>
      <c r="HH130" s="5"/>
      <c r="HI130" s="5"/>
      <c r="HJ130" s="5"/>
      <c r="HK130" s="5"/>
      <c r="HL130" s="5"/>
      <c r="HM130" s="5"/>
      <c r="HN130" s="5"/>
      <c r="HO130" s="5"/>
      <c r="HP130" s="5"/>
      <c r="HQ130" s="5"/>
      <c r="HR130" s="5"/>
      <c r="HS130" s="5"/>
    </row>
    <row r="131" spans="1:227" s="4" customFormat="1" ht="5.25" customHeight="1">
      <c r="A131" s="28"/>
      <c r="B131" s="58"/>
      <c r="C131" s="41"/>
      <c r="D131" s="23"/>
      <c r="E131" s="23"/>
      <c r="F131" s="24"/>
      <c r="G131" s="24"/>
      <c r="H131" s="25"/>
      <c r="I131" s="36"/>
      <c r="J131" s="42"/>
      <c r="K131" s="38"/>
      <c r="L131" s="37"/>
      <c r="M131" s="39"/>
      <c r="N131" s="271"/>
      <c r="O131" s="271"/>
      <c r="P131" s="276"/>
      <c r="Q131" s="271"/>
      <c r="R131" s="27"/>
      <c r="S131" s="25"/>
      <c r="T131" s="271"/>
      <c r="U131" s="27"/>
      <c r="V131" s="25"/>
      <c r="W131" s="25"/>
      <c r="X131" s="25"/>
      <c r="Y131" s="25"/>
      <c r="Z131" s="51"/>
      <c r="AA131" s="44"/>
      <c r="AB131" s="5">
        <f t="shared" si="23"/>
        <v>0</v>
      </c>
      <c r="AC131" s="6"/>
      <c r="AD131" s="5"/>
      <c r="AE131" s="5"/>
      <c r="AF131" s="5"/>
      <c r="AG131" s="5"/>
      <c r="AH131" s="5"/>
      <c r="AI131" s="5"/>
      <c r="AJ131" s="5"/>
      <c r="AK131" s="5"/>
      <c r="AL131" s="5"/>
      <c r="AM131" s="5"/>
      <c r="AN131" s="5"/>
      <c r="AO131" s="5"/>
      <c r="AP131" s="5"/>
      <c r="AQ131" s="5"/>
      <c r="AR131" s="5"/>
      <c r="AS131" s="5"/>
      <c r="AT131" s="5"/>
      <c r="AU131" s="5"/>
      <c r="AV131" s="5"/>
      <c r="AW131" s="5"/>
      <c r="AX131" s="5"/>
      <c r="AY131" s="5"/>
      <c r="AZ131" s="5"/>
      <c r="BA131" s="5"/>
      <c r="BB131" s="5"/>
      <c r="BC131" s="5"/>
      <c r="BD131" s="5"/>
      <c r="BE131" s="5"/>
      <c r="BF131" s="5"/>
      <c r="BG131" s="5"/>
      <c r="BH131" s="5"/>
      <c r="BI131" s="5"/>
      <c r="BJ131" s="5"/>
      <c r="BK131" s="5"/>
      <c r="BL131" s="5"/>
      <c r="BM131" s="5"/>
      <c r="BN131" s="5"/>
      <c r="BO131" s="5"/>
      <c r="BP131" s="5"/>
      <c r="BQ131" s="5"/>
      <c r="BR131" s="5"/>
      <c r="BS131" s="5"/>
      <c r="CQ131" s="5"/>
      <c r="CR131" s="5" t="b">
        <f t="shared" si="18"/>
        <v>0</v>
      </c>
      <c r="CS131" s="5" t="b">
        <f t="shared" si="19"/>
        <v>0</v>
      </c>
      <c r="CT131" s="5"/>
      <c r="CU131" s="5"/>
      <c r="CV131" s="5"/>
      <c r="CW131" s="5"/>
      <c r="CX131" s="5"/>
      <c r="CY131" s="5"/>
      <c r="CZ131" s="5"/>
      <c r="DA131" s="5"/>
      <c r="DB131" s="5"/>
      <c r="DC131" s="5"/>
      <c r="DD131" s="6" t="str">
        <f t="shared" si="20"/>
        <v/>
      </c>
      <c r="DE131" s="5" t="str">
        <f t="shared" si="25"/>
        <v>,</v>
      </c>
      <c r="DF131" s="5"/>
      <c r="DG131" s="5"/>
      <c r="DH131" s="5"/>
      <c r="DI131" s="5"/>
      <c r="DJ131" s="5"/>
      <c r="DK131" s="5"/>
      <c r="DL131" s="5"/>
      <c r="DM131" s="5"/>
      <c r="DN131" s="5"/>
      <c r="DO131" s="5"/>
      <c r="DP131" s="5"/>
      <c r="DQ131" s="5"/>
      <c r="DR131" s="5"/>
      <c r="DS131" s="5"/>
      <c r="DT131" s="5"/>
      <c r="DU131" s="5"/>
      <c r="DV131" s="5"/>
      <c r="DW131" s="5"/>
      <c r="DX131" s="5"/>
      <c r="DY131" s="5"/>
      <c r="DZ131" s="5"/>
      <c r="EA131" s="5"/>
      <c r="EB131" s="5"/>
      <c r="EC131" s="5"/>
      <c r="ED131" s="5"/>
      <c r="EE131" s="5"/>
      <c r="EF131" s="5"/>
      <c r="EG131" s="5"/>
      <c r="EH131" s="5"/>
      <c r="EI131" s="5"/>
      <c r="EJ131" s="5"/>
      <c r="EK131" s="5"/>
      <c r="EL131" s="5"/>
      <c r="EM131" s="5"/>
      <c r="EN131" s="5"/>
      <c r="EO131" s="5"/>
      <c r="EP131" s="5"/>
      <c r="EQ131" s="5"/>
      <c r="ER131" s="5"/>
      <c r="ES131" s="5"/>
      <c r="ET131" s="5"/>
      <c r="EU131" s="5"/>
      <c r="EV131" s="5"/>
      <c r="EW131" s="5"/>
      <c r="EX131" s="5"/>
      <c r="EY131" s="5"/>
      <c r="EZ131" s="5"/>
      <c r="FA131" s="5"/>
      <c r="FB131" s="5"/>
      <c r="FC131" s="5"/>
      <c r="FD131" s="5"/>
      <c r="FE131" s="5"/>
      <c r="FF131" s="5"/>
      <c r="FG131" s="5"/>
      <c r="FH131" s="5"/>
      <c r="FI131" s="5"/>
      <c r="FJ131" s="5"/>
      <c r="FK131" s="5"/>
      <c r="FL131" s="5"/>
      <c r="FM131" s="5"/>
      <c r="FN131" s="5"/>
      <c r="FO131" s="5"/>
      <c r="FP131" s="5"/>
      <c r="FQ131" s="5"/>
      <c r="FR131" s="5"/>
      <c r="FS131" s="5"/>
      <c r="FT131" s="5"/>
      <c r="FU131" s="5"/>
      <c r="FV131" s="5"/>
      <c r="FW131" s="5"/>
      <c r="FX131" s="5"/>
      <c r="FY131" s="5"/>
      <c r="FZ131" s="5"/>
      <c r="GA131" s="5"/>
      <c r="GB131" s="5"/>
      <c r="GC131" s="5"/>
      <c r="GD131" s="5"/>
      <c r="GE131" s="5"/>
      <c r="GF131" s="5"/>
      <c r="GG131" s="5"/>
      <c r="GH131" s="5"/>
      <c r="GI131" s="5"/>
      <c r="GJ131" s="5"/>
      <c r="GK131" s="5"/>
      <c r="GL131" s="5"/>
      <c r="GM131" s="5"/>
      <c r="GN131" s="5"/>
      <c r="GO131" s="5"/>
      <c r="GP131" s="5"/>
      <c r="GQ131" s="5"/>
      <c r="GR131" s="5"/>
      <c r="GS131" s="5"/>
      <c r="GT131" s="5"/>
      <c r="GU131" s="5"/>
      <c r="GV131" s="5"/>
      <c r="GW131" s="5"/>
      <c r="GX131" s="5"/>
      <c r="GY131" s="5"/>
      <c r="GZ131" s="5"/>
      <c r="HA131" s="5"/>
      <c r="HB131" s="5"/>
      <c r="HC131" s="5"/>
      <c r="HD131" s="5"/>
      <c r="HE131" s="5"/>
      <c r="HF131" s="5"/>
      <c r="HG131" s="5"/>
      <c r="HH131" s="5"/>
      <c r="HI131" s="5"/>
      <c r="HJ131" s="5"/>
      <c r="HK131" s="5"/>
      <c r="HL131" s="5"/>
      <c r="HM131" s="5"/>
      <c r="HN131" s="5"/>
      <c r="HO131" s="5"/>
      <c r="HP131" s="5"/>
      <c r="HQ131" s="5"/>
      <c r="HR131" s="5"/>
      <c r="HS131" s="5"/>
    </row>
    <row r="132" spans="1:227" s="4" customFormat="1" ht="51" customHeight="1">
      <c r="A132" s="348">
        <f>IF(M132="entry fee only","",IF(M132="coach entry only","",40))</f>
        <v>40</v>
      </c>
      <c r="B132" s="333" t="str">
        <f>IF(M132="","",IF(M132="Q - Player Entry-Fee only","Entry Fee",IF(M132="R - Entry Fee &amp; Meal Package","Entry/Meal",IF(M132="S - Meal Package","Meal only",IF(M132="choose a package","",_xlfn.XLOOKUP(DE132,A:A,O:O))))))</f>
        <v/>
      </c>
      <c r="C132" s="100"/>
      <c r="D132" s="54"/>
      <c r="E132" s="34"/>
      <c r="F132" s="35"/>
      <c r="G132" s="304"/>
      <c r="H132" s="303"/>
      <c r="I132" s="36"/>
      <c r="J132" s="37"/>
      <c r="K132" s="38"/>
      <c r="L132" s="37"/>
      <c r="M132" s="295"/>
      <c r="N132" s="296"/>
      <c r="O132" s="296"/>
      <c r="P132" s="276" t="str">
        <f>IF(O132="","",IF(O132="choose check-out","",O132-N132))</f>
        <v/>
      </c>
      <c r="Q132" s="296"/>
      <c r="R132" s="40"/>
      <c r="S132" s="38"/>
      <c r="T132" s="296"/>
      <c r="U132" s="40"/>
      <c r="V132" s="38"/>
      <c r="W132" s="253" t="b">
        <v>0</v>
      </c>
      <c r="X132" s="253" t="b">
        <v>0</v>
      </c>
      <c r="Y132" s="253" t="b">
        <v>0</v>
      </c>
      <c r="Z132" s="41"/>
      <c r="AA132" s="105">
        <f>IF(M132="Q - Player Entry-Fee only",_xlfn.XLOOKUP(M132,Z:Z,L:L),IF(M132="S - Meal package",_xlfn.XLOOKUP(M132,Z:Z,L:L),IF(M132="R - Entry Fee &amp; Meal Package",_xlfn.XLOOKUP(M132,Z:Z,L:L),IF(O132="",0,IF(O132="choose check-out",0,_xlfn.XLOOKUP(DE132,A:A,L:L)))-(IF(Y132=TRUE,90,0)))))</f>
        <v>0</v>
      </c>
      <c r="AB132" s="5">
        <f t="shared" si="23"/>
        <v>0</v>
      </c>
      <c r="AC132" s="5"/>
      <c r="AD132" s="5"/>
      <c r="AE132" s="5">
        <f>IF(AB132="single room",O132*$L$170,0)</f>
        <v>0</v>
      </c>
      <c r="AF132" s="5">
        <f>IF(AB132="double room",O132*$L$169,0)</f>
        <v>0</v>
      </c>
      <c r="AG132" s="5"/>
      <c r="AH132" s="5"/>
      <c r="AI132" s="5"/>
      <c r="AJ132" s="5"/>
      <c r="AK132" s="5"/>
      <c r="AL132" s="5"/>
      <c r="AM132" s="5"/>
      <c r="AN132" s="5"/>
      <c r="AO132" s="5"/>
      <c r="AP132" s="5"/>
      <c r="AQ132" s="5"/>
      <c r="AR132" s="5"/>
      <c r="AS132" s="5"/>
      <c r="AT132" s="5"/>
      <c r="AU132" s="5"/>
      <c r="AV132" s="5"/>
      <c r="AW132" s="5"/>
      <c r="AX132" s="5"/>
      <c r="AY132" s="5"/>
      <c r="AZ132" s="5"/>
      <c r="BA132" s="5"/>
      <c r="BB132" s="5"/>
      <c r="BC132" s="5"/>
      <c r="BD132" s="5"/>
      <c r="BE132" s="5"/>
      <c r="BF132" s="5"/>
      <c r="BG132" s="5"/>
      <c r="BH132" s="5"/>
      <c r="BI132" s="5"/>
      <c r="BJ132" s="5" t="str">
        <f>IF(BS132=1,"YES","NO")</f>
        <v>NO</v>
      </c>
      <c r="BK132" s="5">
        <f t="shared" si="24"/>
        <v>0</v>
      </c>
      <c r="BL132" s="5">
        <f t="shared" si="24"/>
        <v>0</v>
      </c>
      <c r="BM132" s="5">
        <f t="shared" si="24"/>
        <v>0</v>
      </c>
      <c r="BN132" s="5">
        <f t="shared" si="24"/>
        <v>0</v>
      </c>
      <c r="BO132" s="5">
        <f t="shared" si="24"/>
        <v>0</v>
      </c>
      <c r="BP132" s="5">
        <f t="shared" si="24"/>
        <v>0</v>
      </c>
      <c r="BQ132" s="5">
        <f t="shared" si="24"/>
        <v>0</v>
      </c>
      <c r="BR132" s="5">
        <f t="shared" si="24"/>
        <v>0</v>
      </c>
      <c r="BS132" s="5">
        <f>SUM(BK132:BR132)</f>
        <v>0</v>
      </c>
      <c r="CQ132" s="5"/>
      <c r="CR132" s="5" t="b">
        <f t="shared" si="18"/>
        <v>0</v>
      </c>
      <c r="CS132" s="5" t="b">
        <f t="shared" si="19"/>
        <v>0</v>
      </c>
      <c r="CT132" s="5"/>
      <c r="CU132" s="5"/>
      <c r="CV132" s="5"/>
      <c r="CW132" s="5"/>
      <c r="CX132" s="5"/>
      <c r="CY132" s="5"/>
      <c r="CZ132" s="5"/>
      <c r="DA132" s="5"/>
      <c r="DB132" s="5"/>
      <c r="DC132" s="5"/>
      <c r="DD132" s="6" t="str">
        <f t="shared" si="20"/>
        <v/>
      </c>
      <c r="DE132" s="5" t="str">
        <f t="shared" si="25"/>
        <v>,</v>
      </c>
      <c r="DF132" s="5"/>
      <c r="DG132" s="5"/>
      <c r="DH132" s="5"/>
      <c r="DI132" s="5"/>
      <c r="DJ132" s="5"/>
      <c r="DK132" s="5"/>
      <c r="DL132" s="5"/>
      <c r="DM132" s="5"/>
      <c r="DN132" s="5"/>
      <c r="DO132" s="5"/>
      <c r="DP132" s="5"/>
      <c r="DQ132" s="5"/>
      <c r="DR132" s="5"/>
      <c r="DS132" s="5"/>
      <c r="DT132" s="5"/>
      <c r="DU132" s="5"/>
      <c r="DV132" s="5"/>
      <c r="DW132" s="5"/>
      <c r="DX132" s="5"/>
      <c r="DY132" s="5"/>
      <c r="DZ132" s="5"/>
      <c r="EA132" s="5"/>
      <c r="EB132" s="5"/>
      <c r="EC132" s="5"/>
      <c r="ED132" s="5"/>
      <c r="EE132" s="5"/>
      <c r="EF132" s="5"/>
      <c r="EG132" s="5"/>
      <c r="EH132" s="5"/>
      <c r="EI132" s="5"/>
      <c r="EJ132" s="5"/>
      <c r="EK132" s="5"/>
      <c r="EL132" s="5"/>
      <c r="EM132" s="5"/>
      <c r="EN132" s="5"/>
      <c r="EO132" s="5"/>
      <c r="EP132" s="5"/>
      <c r="EQ132" s="5"/>
      <c r="ER132" s="5"/>
      <c r="ES132" s="5"/>
      <c r="ET132" s="5"/>
      <c r="EU132" s="5"/>
      <c r="EV132" s="5"/>
      <c r="EW132" s="5"/>
      <c r="EX132" s="5"/>
      <c r="EY132" s="5"/>
      <c r="EZ132" s="5"/>
      <c r="FA132" s="5"/>
      <c r="FB132" s="5"/>
      <c r="FC132" s="5"/>
      <c r="FD132" s="5"/>
      <c r="FE132" s="5"/>
      <c r="FF132" s="5"/>
      <c r="FG132" s="5"/>
      <c r="FH132" s="5"/>
      <c r="FI132" s="5"/>
      <c r="FJ132" s="5"/>
      <c r="FK132" s="5"/>
      <c r="FL132" s="5"/>
      <c r="FM132" s="5"/>
      <c r="FN132" s="5"/>
      <c r="FO132" s="5"/>
      <c r="FP132" s="5"/>
      <c r="FQ132" s="5"/>
      <c r="FR132" s="5"/>
      <c r="FS132" s="5"/>
      <c r="FT132" s="5"/>
      <c r="FU132" s="5"/>
      <c r="FV132" s="5"/>
      <c r="FW132" s="5"/>
      <c r="FX132" s="5"/>
      <c r="FY132" s="5"/>
      <c r="FZ132" s="5"/>
      <c r="GA132" s="5"/>
      <c r="GB132" s="5"/>
      <c r="GC132" s="5"/>
      <c r="GD132" s="5"/>
      <c r="GE132" s="5"/>
      <c r="GF132" s="5"/>
      <c r="GG132" s="5"/>
      <c r="GH132" s="5"/>
      <c r="GI132" s="5"/>
      <c r="GJ132" s="5"/>
      <c r="GK132" s="5"/>
      <c r="GL132" s="5"/>
      <c r="GM132" s="5"/>
      <c r="GN132" s="5"/>
      <c r="GO132" s="5"/>
      <c r="GP132" s="5"/>
      <c r="GQ132" s="5"/>
      <c r="GR132" s="5"/>
      <c r="GS132" s="5"/>
      <c r="GT132" s="5"/>
      <c r="GU132" s="5"/>
      <c r="GV132" s="5"/>
      <c r="GW132" s="5"/>
      <c r="GX132" s="5"/>
      <c r="GY132" s="5"/>
      <c r="GZ132" s="5"/>
      <c r="HA132" s="5"/>
      <c r="HB132" s="5"/>
      <c r="HC132" s="5"/>
      <c r="HD132" s="5"/>
      <c r="HE132" s="5"/>
      <c r="HF132" s="5"/>
      <c r="HG132" s="5"/>
      <c r="HH132" s="5"/>
      <c r="HI132" s="5"/>
      <c r="HJ132" s="5"/>
      <c r="HK132" s="5"/>
      <c r="HL132" s="5"/>
      <c r="HM132" s="5"/>
      <c r="HN132" s="5"/>
      <c r="HO132" s="5"/>
      <c r="HP132" s="5"/>
      <c r="HQ132" s="5"/>
      <c r="HR132" s="5"/>
      <c r="HS132" s="5"/>
    </row>
    <row r="133" spans="1:227" s="4" customFormat="1" ht="51" customHeight="1">
      <c r="A133" s="348"/>
      <c r="B133" s="333"/>
      <c r="C133" s="41"/>
      <c r="D133" s="54"/>
      <c r="E133" s="34"/>
      <c r="F133" s="35"/>
      <c r="G133" s="304"/>
      <c r="H133" s="303"/>
      <c r="I133" s="36"/>
      <c r="J133" s="37"/>
      <c r="K133" s="38"/>
      <c r="L133" s="37"/>
      <c r="M133" s="295"/>
      <c r="N133" s="296"/>
      <c r="O133" s="296"/>
      <c r="P133" s="276" t="str">
        <f>IF(O133="","",IF(O133="choose check-out","",O133-N133))</f>
        <v/>
      </c>
      <c r="Q133" s="296"/>
      <c r="R133" s="40"/>
      <c r="S133" s="38"/>
      <c r="T133" s="296"/>
      <c r="U133" s="40"/>
      <c r="V133" s="38"/>
      <c r="W133" s="253" t="b">
        <v>0</v>
      </c>
      <c r="X133" s="253" t="b">
        <v>0</v>
      </c>
      <c r="Y133" s="253" t="b">
        <v>0</v>
      </c>
      <c r="Z133" s="41"/>
      <c r="AA133" s="105">
        <f>IF(M133="Q - Player Entry-Fee only",_xlfn.XLOOKUP(M133,Z:Z,L:L),IF(M133="S - Meal package",_xlfn.XLOOKUP(M133,Z:Z,L:L),IF(M133="R - Entry Fee &amp; Meal Package",_xlfn.XLOOKUP(M133,Z:Z,L:L),IF(O133="",0,IF(O133="choose check-out",0,_xlfn.XLOOKUP(DE133,A:A,L:L)))-(IF(Y133=TRUE,90,0)))))</f>
        <v>0</v>
      </c>
      <c r="AB133" s="5">
        <f t="shared" si="23"/>
        <v>0</v>
      </c>
      <c r="AC133" s="5"/>
      <c r="AD133" s="5"/>
      <c r="AE133" s="5">
        <f>IF(AB133="single room",O132*$L$170,0)</f>
        <v>0</v>
      </c>
      <c r="AF133" s="5">
        <f>IF(AB133="double room",O132*$L$169,0)</f>
        <v>0</v>
      </c>
      <c r="AG133" s="5"/>
      <c r="AH133" s="5"/>
      <c r="AI133" s="5"/>
      <c r="AJ133" s="5"/>
      <c r="AK133" s="5"/>
      <c r="AL133" s="5"/>
      <c r="AM133" s="5"/>
      <c r="AN133" s="5"/>
      <c r="AO133" s="5"/>
      <c r="AP133" s="5"/>
      <c r="AQ133" s="5"/>
      <c r="AR133" s="5"/>
      <c r="AS133" s="5"/>
      <c r="AT133" s="5"/>
      <c r="AU133" s="5"/>
      <c r="AV133" s="5"/>
      <c r="AW133" s="5"/>
      <c r="AX133" s="5"/>
      <c r="AY133" s="5"/>
      <c r="AZ133" s="5"/>
      <c r="BA133" s="5"/>
      <c r="BB133" s="5"/>
      <c r="BC133" s="5"/>
      <c r="BD133" s="5"/>
      <c r="BE133" s="5"/>
      <c r="BF133" s="5"/>
      <c r="BG133" s="5"/>
      <c r="BH133" s="5"/>
      <c r="BI133" s="5"/>
      <c r="BJ133" s="5" t="str">
        <f>IF(BS133=1,"YES","NO")</f>
        <v>NO</v>
      </c>
      <c r="BK133" s="5">
        <f t="shared" ref="BK133:BR133" si="26">IF($I133="",0,IF($I133=BK$14,1,0))</f>
        <v>0</v>
      </c>
      <c r="BL133" s="5">
        <f t="shared" si="26"/>
        <v>0</v>
      </c>
      <c r="BM133" s="5">
        <f t="shared" si="26"/>
        <v>0</v>
      </c>
      <c r="BN133" s="5">
        <f t="shared" si="26"/>
        <v>0</v>
      </c>
      <c r="BO133" s="5">
        <f t="shared" si="26"/>
        <v>0</v>
      </c>
      <c r="BP133" s="5">
        <f t="shared" si="26"/>
        <v>0</v>
      </c>
      <c r="BQ133" s="5">
        <f t="shared" si="26"/>
        <v>0</v>
      </c>
      <c r="BR133" s="5">
        <f t="shared" si="26"/>
        <v>0</v>
      </c>
      <c r="BS133" s="5">
        <f>SUM(BK133:BR133)</f>
        <v>0</v>
      </c>
      <c r="CQ133" s="5"/>
      <c r="CR133" s="5" t="b">
        <f t="shared" si="18"/>
        <v>0</v>
      </c>
      <c r="CS133" s="5" t="b">
        <f t="shared" si="19"/>
        <v>0</v>
      </c>
      <c r="CT133" s="5"/>
      <c r="CU133" s="5"/>
      <c r="CV133" s="5"/>
      <c r="CW133" s="5"/>
      <c r="CX133" s="5"/>
      <c r="CY133" s="5"/>
      <c r="CZ133" s="5"/>
      <c r="DA133" s="5"/>
      <c r="DB133" s="5"/>
      <c r="DC133" s="5"/>
      <c r="DD133" s="6" t="str">
        <f t="shared" si="20"/>
        <v/>
      </c>
      <c r="DE133" s="5" t="str">
        <f t="shared" si="25"/>
        <v>,</v>
      </c>
      <c r="DF133" s="5"/>
      <c r="DG133" s="5"/>
      <c r="DH133" s="5"/>
      <c r="DI133" s="5"/>
      <c r="DJ133" s="5"/>
      <c r="DK133" s="5"/>
      <c r="DL133" s="5"/>
      <c r="DM133" s="5"/>
      <c r="DN133" s="5"/>
      <c r="DO133" s="5"/>
      <c r="DP133" s="5"/>
      <c r="DQ133" s="5"/>
      <c r="DR133" s="5"/>
      <c r="DS133" s="5"/>
      <c r="DT133" s="5"/>
      <c r="DU133" s="5"/>
      <c r="DV133" s="5"/>
      <c r="DW133" s="5"/>
      <c r="DX133" s="5"/>
      <c r="DY133" s="5"/>
      <c r="DZ133" s="5"/>
      <c r="EA133" s="5"/>
      <c r="EB133" s="5"/>
      <c r="EC133" s="5"/>
      <c r="ED133" s="5"/>
      <c r="EE133" s="5"/>
      <c r="EF133" s="5"/>
      <c r="EG133" s="5"/>
      <c r="EH133" s="5"/>
      <c r="EI133" s="5"/>
      <c r="EJ133" s="5"/>
      <c r="EK133" s="5"/>
      <c r="EL133" s="5"/>
      <c r="EM133" s="5"/>
      <c r="EN133" s="5"/>
      <c r="EO133" s="5"/>
      <c r="EP133" s="5"/>
      <c r="EQ133" s="5"/>
      <c r="ER133" s="5"/>
      <c r="ES133" s="5"/>
      <c r="ET133" s="5"/>
      <c r="EU133" s="5"/>
      <c r="EV133" s="5"/>
      <c r="EW133" s="5"/>
      <c r="EX133" s="5"/>
      <c r="EY133" s="5"/>
      <c r="EZ133" s="5"/>
      <c r="FA133" s="5"/>
      <c r="FB133" s="5"/>
      <c r="FC133" s="5"/>
      <c r="FD133" s="5"/>
      <c r="FE133" s="5"/>
      <c r="FF133" s="5"/>
      <c r="FG133" s="5"/>
      <c r="FH133" s="5"/>
      <c r="FI133" s="5"/>
      <c r="FJ133" s="5"/>
      <c r="FK133" s="5"/>
      <c r="FL133" s="5"/>
      <c r="FM133" s="5"/>
      <c r="FN133" s="5"/>
      <c r="FO133" s="5"/>
      <c r="FP133" s="5"/>
      <c r="FQ133" s="5"/>
      <c r="FR133" s="5"/>
      <c r="FS133" s="5"/>
      <c r="FT133" s="5"/>
      <c r="FU133" s="5"/>
      <c r="FV133" s="5"/>
      <c r="FW133" s="5"/>
      <c r="FX133" s="5"/>
      <c r="FY133" s="5"/>
      <c r="FZ133" s="5"/>
      <c r="GA133" s="5"/>
      <c r="GB133" s="5"/>
      <c r="GC133" s="5"/>
      <c r="GD133" s="5"/>
      <c r="GE133" s="5"/>
      <c r="GF133" s="5"/>
      <c r="GG133" s="5"/>
      <c r="GH133" s="5"/>
      <c r="GI133" s="5"/>
      <c r="GJ133" s="5"/>
      <c r="GK133" s="5"/>
      <c r="GL133" s="5"/>
      <c r="GM133" s="5"/>
      <c r="GN133" s="5"/>
      <c r="GO133" s="5"/>
      <c r="GP133" s="5"/>
      <c r="GQ133" s="5"/>
      <c r="GR133" s="5"/>
      <c r="GS133" s="5"/>
      <c r="GT133" s="5"/>
      <c r="GU133" s="5"/>
      <c r="GV133" s="5"/>
      <c r="GW133" s="5"/>
      <c r="GX133" s="5"/>
      <c r="GY133" s="5"/>
      <c r="GZ133" s="5"/>
      <c r="HA133" s="5"/>
      <c r="HB133" s="5"/>
      <c r="HC133" s="5"/>
      <c r="HD133" s="5"/>
      <c r="HE133" s="5"/>
      <c r="HF133" s="5"/>
      <c r="HG133" s="5"/>
      <c r="HH133" s="5"/>
      <c r="HI133" s="5"/>
      <c r="HJ133" s="5"/>
      <c r="HK133" s="5"/>
      <c r="HL133" s="5"/>
      <c r="HM133" s="5"/>
      <c r="HN133" s="5"/>
      <c r="HO133" s="5"/>
      <c r="HP133" s="5"/>
      <c r="HQ133" s="5"/>
      <c r="HR133" s="5"/>
      <c r="HS133" s="5"/>
    </row>
    <row r="134" spans="1:227" s="4" customFormat="1" ht="5.25" customHeight="1">
      <c r="A134" s="28"/>
      <c r="B134" s="59"/>
      <c r="C134" s="29"/>
      <c r="D134" s="29"/>
      <c r="E134" s="29"/>
      <c r="F134" s="30"/>
      <c r="G134" s="30"/>
      <c r="H134" s="1"/>
      <c r="I134" s="31"/>
      <c r="J134" s="31"/>
      <c r="K134" s="1"/>
      <c r="L134" s="31"/>
      <c r="M134" s="1"/>
      <c r="N134" s="271"/>
      <c r="O134" s="271"/>
      <c r="P134" s="1"/>
      <c r="Q134" s="271"/>
      <c r="R134" s="32"/>
      <c r="S134" s="1"/>
      <c r="T134" s="271"/>
      <c r="U134" s="32"/>
      <c r="V134" s="1"/>
      <c r="W134" s="1"/>
      <c r="X134" s="1"/>
      <c r="Y134" s="1"/>
      <c r="Z134" s="1"/>
      <c r="AA134" s="33"/>
      <c r="AB134" s="6"/>
      <c r="AC134" s="6"/>
      <c r="AD134" s="5"/>
      <c r="AE134" s="5"/>
      <c r="AF134" s="5"/>
      <c r="AG134" s="5"/>
      <c r="AH134" s="5"/>
      <c r="AI134" s="5"/>
      <c r="AJ134" s="5"/>
      <c r="AK134" s="5"/>
      <c r="AL134" s="5"/>
      <c r="AM134" s="5"/>
      <c r="AN134" s="5"/>
      <c r="AO134" s="5"/>
      <c r="AP134" s="5"/>
      <c r="AQ134" s="5"/>
      <c r="AR134" s="5"/>
      <c r="AS134" s="5"/>
      <c r="AT134" s="5"/>
      <c r="AU134" s="5"/>
      <c r="AV134" s="5"/>
      <c r="AW134" s="5"/>
      <c r="AX134" s="5"/>
      <c r="AY134" s="5"/>
      <c r="AZ134" s="5"/>
      <c r="BA134" s="5"/>
      <c r="BB134" s="5"/>
      <c r="BC134" s="5"/>
      <c r="BD134" s="5"/>
      <c r="BE134" s="5"/>
      <c r="BF134" s="5"/>
      <c r="BG134" s="5"/>
      <c r="BH134" s="5"/>
      <c r="BI134" s="5"/>
      <c r="BJ134" s="5"/>
      <c r="BK134" s="5"/>
      <c r="BL134" s="5"/>
      <c r="BM134" s="5"/>
      <c r="BN134" s="5"/>
      <c r="BO134" s="5"/>
      <c r="BP134" s="5"/>
      <c r="BQ134" s="5"/>
      <c r="BR134" s="5"/>
      <c r="BS134" s="5"/>
      <c r="CQ134" s="5"/>
      <c r="CR134" s="5"/>
      <c r="CS134" s="5"/>
      <c r="CT134" s="5"/>
      <c r="CU134" s="5"/>
      <c r="CV134" s="5"/>
      <c r="CW134" s="5"/>
      <c r="CX134" s="5"/>
      <c r="CY134" s="5"/>
      <c r="CZ134" s="5"/>
      <c r="DA134" s="5"/>
      <c r="DB134" s="5"/>
      <c r="DC134" s="5"/>
      <c r="DD134" s="5"/>
      <c r="DE134" s="5"/>
      <c r="DF134" s="5"/>
      <c r="DG134" s="5"/>
      <c r="DH134" s="5"/>
      <c r="DI134" s="5"/>
      <c r="DJ134" s="5"/>
      <c r="DK134" s="5"/>
      <c r="DL134" s="5"/>
      <c r="DM134" s="5"/>
      <c r="DN134" s="5"/>
      <c r="DO134" s="5"/>
      <c r="DP134" s="5"/>
      <c r="DQ134" s="5"/>
      <c r="DR134" s="5"/>
      <c r="DS134" s="5"/>
      <c r="DT134" s="5"/>
      <c r="DU134" s="5"/>
      <c r="DV134" s="5"/>
      <c r="DW134" s="5"/>
      <c r="DX134" s="5"/>
      <c r="DY134" s="5"/>
      <c r="DZ134" s="5"/>
      <c r="EA134" s="5"/>
      <c r="EB134" s="5"/>
      <c r="EC134" s="5"/>
      <c r="ED134" s="5"/>
      <c r="EE134" s="5"/>
      <c r="EF134" s="5"/>
      <c r="EG134" s="5"/>
      <c r="EH134" s="5"/>
      <c r="EI134" s="5"/>
      <c r="EJ134" s="5"/>
      <c r="EK134" s="5"/>
      <c r="EL134" s="5"/>
      <c r="EM134" s="5"/>
      <c r="EN134" s="5"/>
      <c r="EO134" s="5"/>
      <c r="EP134" s="5"/>
      <c r="EQ134" s="5"/>
      <c r="ER134" s="5"/>
      <c r="ES134" s="5"/>
      <c r="ET134" s="5"/>
      <c r="EU134" s="5"/>
      <c r="EV134" s="5"/>
      <c r="EW134" s="5"/>
      <c r="EX134" s="5"/>
      <c r="EY134" s="5"/>
      <c r="EZ134" s="5"/>
      <c r="FA134" s="5"/>
      <c r="FB134" s="5"/>
      <c r="FC134" s="5"/>
      <c r="FD134" s="5"/>
      <c r="FE134" s="5"/>
      <c r="FF134" s="5"/>
      <c r="FG134" s="5"/>
      <c r="FH134" s="5"/>
      <c r="FI134" s="5"/>
      <c r="FJ134" s="5"/>
      <c r="FK134" s="5"/>
      <c r="FL134" s="5"/>
      <c r="FM134" s="5"/>
      <c r="FN134" s="5"/>
      <c r="FO134" s="5"/>
      <c r="FP134" s="5"/>
      <c r="FQ134" s="5"/>
      <c r="FR134" s="5"/>
      <c r="FS134" s="5"/>
      <c r="FT134" s="5"/>
      <c r="FU134" s="5"/>
      <c r="FV134" s="5"/>
      <c r="FW134" s="5"/>
      <c r="FX134" s="5"/>
      <c r="FY134" s="5"/>
      <c r="FZ134" s="5"/>
      <c r="GA134" s="5"/>
      <c r="GB134" s="5"/>
      <c r="GC134" s="5"/>
      <c r="GD134" s="5"/>
      <c r="GE134" s="5"/>
      <c r="GF134" s="5"/>
      <c r="GG134" s="5"/>
      <c r="GH134" s="5"/>
      <c r="GI134" s="5"/>
      <c r="GJ134" s="5"/>
      <c r="GK134" s="5"/>
      <c r="GL134" s="5"/>
      <c r="GM134" s="5"/>
      <c r="GN134" s="5"/>
      <c r="GO134" s="5"/>
      <c r="GP134" s="5"/>
      <c r="GQ134" s="5"/>
      <c r="GR134" s="5"/>
      <c r="GS134" s="5"/>
      <c r="GT134" s="5"/>
      <c r="GU134" s="5"/>
      <c r="GV134" s="5"/>
      <c r="GW134" s="5"/>
      <c r="GX134" s="5"/>
      <c r="GY134" s="5"/>
      <c r="GZ134" s="5"/>
      <c r="HA134" s="5"/>
      <c r="HB134" s="5"/>
      <c r="HC134" s="5"/>
      <c r="HD134" s="5"/>
      <c r="HE134" s="5"/>
      <c r="HF134" s="5"/>
      <c r="HG134" s="5"/>
      <c r="HH134" s="5"/>
      <c r="HI134" s="5"/>
      <c r="HJ134" s="5"/>
      <c r="HK134" s="5"/>
      <c r="HL134" s="5"/>
      <c r="HM134" s="5"/>
      <c r="HN134" s="5"/>
      <c r="HO134" s="5"/>
      <c r="HP134" s="5"/>
      <c r="HQ134" s="5"/>
      <c r="HR134" s="5"/>
      <c r="HS134" s="5"/>
    </row>
    <row r="135" spans="1:227" s="5" customFormat="1" ht="19.5" hidden="1" customHeight="1" thickBot="1">
      <c r="A135" s="49"/>
      <c r="B135" s="58"/>
      <c r="C135" s="7"/>
      <c r="D135" s="7"/>
      <c r="E135" s="7"/>
      <c r="F135" s="8"/>
      <c r="G135" s="8"/>
      <c r="H135" s="6"/>
      <c r="I135" s="9"/>
      <c r="J135" s="9"/>
      <c r="K135" s="6"/>
      <c r="L135" s="9"/>
      <c r="M135" s="6"/>
      <c r="N135" s="296"/>
      <c r="O135" s="296"/>
      <c r="P135" s="6"/>
      <c r="Q135" s="296"/>
      <c r="R135" s="56"/>
      <c r="S135" s="6"/>
      <c r="T135" s="296"/>
      <c r="U135" s="56"/>
      <c r="V135" s="6"/>
      <c r="W135" s="6"/>
      <c r="X135" s="6"/>
      <c r="Y135" s="6"/>
      <c r="Z135" s="6"/>
      <c r="AA135" s="57"/>
    </row>
    <row r="136" spans="1:227" s="12" customFormat="1" ht="51.75" hidden="1" customHeight="1">
      <c r="A136" s="45" t="s">
        <v>49</v>
      </c>
      <c r="B136" s="356" t="s">
        <v>53</v>
      </c>
      <c r="C136" s="357"/>
      <c r="D136" s="203" t="s">
        <v>54</v>
      </c>
      <c r="E136" s="204" t="s">
        <v>55</v>
      </c>
      <c r="F136" s="205" t="s">
        <v>56</v>
      </c>
      <c r="G136" s="205"/>
      <c r="H136" s="334" t="s">
        <v>57</v>
      </c>
      <c r="I136" s="334"/>
      <c r="J136" s="335" t="s">
        <v>58</v>
      </c>
      <c r="K136" s="335"/>
      <c r="L136" s="339">
        <v>0</v>
      </c>
      <c r="M136" s="340"/>
      <c r="N136" s="296"/>
      <c r="O136" s="296"/>
      <c r="P136" s="97"/>
      <c r="Q136" s="296"/>
      <c r="R136" s="98"/>
      <c r="S136" s="98"/>
      <c r="T136" s="296"/>
      <c r="U136" s="98"/>
      <c r="V136" s="98"/>
      <c r="W136" s="98"/>
      <c r="X136" s="98"/>
      <c r="Y136" s="98"/>
      <c r="Z136" s="98"/>
      <c r="AA136" s="98"/>
      <c r="AB136" s="98"/>
      <c r="AC136" s="98"/>
      <c r="AD136" s="98"/>
      <c r="AE136" s="98"/>
      <c r="AF136" s="98"/>
      <c r="AG136" s="98"/>
      <c r="AH136" s="10"/>
      <c r="AI136" s="10"/>
      <c r="AJ136" s="10"/>
      <c r="AK136" s="10"/>
      <c r="AL136" s="10"/>
      <c r="AM136" s="10"/>
      <c r="AN136" s="10"/>
      <c r="AO136" s="10"/>
      <c r="AP136" s="10"/>
      <c r="AQ136" s="10"/>
      <c r="AR136" s="10"/>
      <c r="AS136" s="10"/>
      <c r="AT136" s="10"/>
      <c r="AU136" s="10"/>
      <c r="AV136" s="10"/>
      <c r="AW136" s="10"/>
      <c r="AX136" s="10"/>
      <c r="AY136" s="10"/>
      <c r="AZ136" s="10"/>
      <c r="BA136" s="10"/>
      <c r="BB136" s="10"/>
      <c r="BC136" s="10"/>
      <c r="BD136" s="10"/>
      <c r="BE136" s="10"/>
      <c r="BF136" s="10"/>
      <c r="BG136" s="10"/>
      <c r="BH136" s="10"/>
      <c r="BI136" s="10"/>
      <c r="BJ136" s="10"/>
      <c r="BK136" s="10"/>
      <c r="BL136" s="10"/>
      <c r="BM136" s="10"/>
      <c r="BN136" s="10"/>
      <c r="BO136" s="10"/>
      <c r="BP136" s="10"/>
      <c r="BQ136" s="10"/>
      <c r="BR136" s="10"/>
      <c r="BS136" s="10"/>
    </row>
    <row r="137" spans="1:227" s="12" customFormat="1" ht="54.75" hidden="1" customHeight="1">
      <c r="A137" s="46" t="s">
        <v>153</v>
      </c>
      <c r="B137" s="206" t="s">
        <v>60</v>
      </c>
      <c r="C137" s="207" t="s">
        <v>61</v>
      </c>
      <c r="D137" s="208">
        <v>3</v>
      </c>
      <c r="E137" s="209" t="s">
        <v>62</v>
      </c>
      <c r="F137" s="210" t="s">
        <v>63</v>
      </c>
      <c r="G137" s="210"/>
      <c r="H137" s="341" t="s">
        <v>64</v>
      </c>
      <c r="I137" s="341"/>
      <c r="J137" s="342" t="s">
        <v>64</v>
      </c>
      <c r="K137" s="342"/>
      <c r="L137" s="330">
        <f>Packages!K11</f>
        <v>505</v>
      </c>
      <c r="M137" s="331"/>
      <c r="N137" s="110"/>
      <c r="O137" s="110" t="s">
        <v>62</v>
      </c>
      <c r="P137" s="110"/>
      <c r="Q137" s="196" t="s">
        <v>65</v>
      </c>
      <c r="R137" s="108"/>
      <c r="S137" s="45"/>
      <c r="T137" s="107" t="b">
        <v>1</v>
      </c>
      <c r="U137" s="107" t="b">
        <v>1</v>
      </c>
      <c r="V137" s="98"/>
      <c r="W137" s="98"/>
      <c r="X137" s="98"/>
      <c r="Y137" s="98"/>
      <c r="Z137" s="98" t="s">
        <v>59</v>
      </c>
      <c r="AA137" s="98"/>
      <c r="AB137" s="98"/>
      <c r="AC137" s="98"/>
      <c r="AD137" s="98"/>
      <c r="AE137" s="98"/>
      <c r="AF137" s="98"/>
      <c r="AG137" s="98"/>
      <c r="AH137" s="10"/>
      <c r="AI137" s="10"/>
      <c r="AJ137" s="10"/>
      <c r="AK137" s="10"/>
      <c r="AL137" s="10"/>
      <c r="AM137" s="10"/>
      <c r="AN137" s="10"/>
      <c r="AO137" s="10"/>
      <c r="AP137" s="10"/>
      <c r="AQ137" s="10"/>
      <c r="AR137" s="10"/>
      <c r="AS137" s="10"/>
      <c r="AT137" s="10"/>
      <c r="AU137" s="10"/>
      <c r="AV137" s="10"/>
      <c r="AW137" s="10"/>
      <c r="AX137" s="10"/>
      <c r="AY137" s="10"/>
      <c r="AZ137" s="10"/>
      <c r="BA137" s="10"/>
      <c r="BB137" s="10"/>
      <c r="BC137" s="10"/>
      <c r="BD137" s="10"/>
      <c r="BE137" s="10"/>
      <c r="BF137" s="10"/>
      <c r="BG137" s="10"/>
      <c r="BH137" s="10"/>
      <c r="BI137" s="10"/>
      <c r="BJ137" s="10"/>
      <c r="BK137" s="10"/>
      <c r="BL137" s="10"/>
      <c r="BM137" s="10"/>
      <c r="BN137" s="10"/>
      <c r="BO137" s="10"/>
      <c r="BP137" s="10"/>
      <c r="BQ137" s="10"/>
      <c r="BR137" s="10"/>
      <c r="BS137" s="10"/>
    </row>
    <row r="138" spans="1:227" s="12" customFormat="1" ht="54.75" hidden="1" customHeight="1">
      <c r="A138" s="46" t="s">
        <v>154</v>
      </c>
      <c r="B138" s="211" t="s">
        <v>66</v>
      </c>
      <c r="C138" s="212" t="s">
        <v>61</v>
      </c>
      <c r="D138" s="213">
        <v>4</v>
      </c>
      <c r="E138" s="209" t="s">
        <v>62</v>
      </c>
      <c r="F138" s="210" t="s">
        <v>63</v>
      </c>
      <c r="G138" s="287"/>
      <c r="H138" s="343" t="s">
        <v>64</v>
      </c>
      <c r="I138" s="343"/>
      <c r="J138" s="344" t="s">
        <v>64</v>
      </c>
      <c r="K138" s="344"/>
      <c r="L138" s="330">
        <f>Packages!K12</f>
        <v>595</v>
      </c>
      <c r="M138" s="331"/>
      <c r="N138" s="110"/>
      <c r="O138" s="110" t="s">
        <v>62</v>
      </c>
      <c r="P138" s="110"/>
      <c r="Q138" s="196" t="s">
        <v>65</v>
      </c>
      <c r="R138" s="108"/>
      <c r="S138" s="45"/>
      <c r="T138" s="107" t="b">
        <v>1</v>
      </c>
      <c r="U138" s="107" t="b">
        <v>1</v>
      </c>
      <c r="V138" s="98"/>
      <c r="W138" s="98"/>
      <c r="X138" s="98"/>
      <c r="Y138" s="98"/>
      <c r="Z138" s="98" t="s">
        <v>176</v>
      </c>
      <c r="AA138" s="98"/>
      <c r="AB138" s="98"/>
      <c r="AC138" s="98"/>
      <c r="AD138" s="98"/>
      <c r="AE138" s="98"/>
      <c r="AF138" s="98"/>
      <c r="AG138" s="98"/>
      <c r="AH138" s="10"/>
      <c r="AI138" s="10"/>
      <c r="AJ138" s="10"/>
      <c r="AK138" s="10"/>
      <c r="AL138" s="10"/>
      <c r="AM138" s="10"/>
      <c r="AN138" s="10"/>
      <c r="AO138" s="10"/>
      <c r="AP138" s="10"/>
      <c r="AQ138" s="10"/>
      <c r="AR138" s="10"/>
      <c r="AS138" s="10"/>
      <c r="AT138" s="10"/>
      <c r="AU138" s="10"/>
      <c r="AV138" s="10"/>
      <c r="AW138" s="10"/>
      <c r="AX138" s="10"/>
      <c r="AY138" s="10"/>
      <c r="AZ138" s="10"/>
      <c r="BA138" s="10"/>
      <c r="BB138" s="10"/>
      <c r="BC138" s="10"/>
      <c r="BD138" s="10"/>
      <c r="BE138" s="10"/>
      <c r="BF138" s="10"/>
      <c r="BG138" s="10"/>
      <c r="BH138" s="10"/>
      <c r="BI138" s="10"/>
      <c r="BJ138" s="10"/>
      <c r="BK138" s="10"/>
      <c r="BL138" s="10"/>
      <c r="BM138" s="10"/>
      <c r="BN138" s="10"/>
      <c r="BO138" s="10"/>
      <c r="BP138" s="10"/>
      <c r="BQ138" s="10"/>
      <c r="BR138" s="10"/>
      <c r="BS138" s="10"/>
    </row>
    <row r="139" spans="1:227" s="12" customFormat="1" ht="54.75" hidden="1" customHeight="1">
      <c r="A139" s="46" t="s">
        <v>155</v>
      </c>
      <c r="B139" s="214" t="s">
        <v>67</v>
      </c>
      <c r="C139" s="215" t="s">
        <v>61</v>
      </c>
      <c r="D139" s="216">
        <v>5</v>
      </c>
      <c r="E139" s="209" t="s">
        <v>62</v>
      </c>
      <c r="F139" s="210" t="s">
        <v>63</v>
      </c>
      <c r="G139" s="210"/>
      <c r="H139" s="332" t="s">
        <v>64</v>
      </c>
      <c r="I139" s="332"/>
      <c r="J139" s="336" t="s">
        <v>64</v>
      </c>
      <c r="K139" s="336"/>
      <c r="L139" s="330">
        <f>Packages!K13</f>
        <v>685</v>
      </c>
      <c r="M139" s="331"/>
      <c r="N139" s="110"/>
      <c r="O139" s="110" t="s">
        <v>62</v>
      </c>
      <c r="P139" s="110"/>
      <c r="Q139" s="196" t="s">
        <v>65</v>
      </c>
      <c r="R139" s="108"/>
      <c r="S139" s="45"/>
      <c r="T139" s="107" t="b">
        <v>1</v>
      </c>
      <c r="U139" s="107" t="b">
        <v>1</v>
      </c>
      <c r="V139" s="98"/>
      <c r="W139" s="98"/>
      <c r="X139" s="98"/>
      <c r="Y139" s="98"/>
      <c r="Z139" s="98" t="s">
        <v>177</v>
      </c>
      <c r="AA139" s="98"/>
      <c r="AB139" s="98"/>
      <c r="AC139" s="98"/>
      <c r="AD139" s="98"/>
      <c r="AE139" s="98"/>
      <c r="AF139" s="98"/>
      <c r="AG139" s="98"/>
      <c r="AH139" s="10"/>
      <c r="AI139" s="10"/>
      <c r="AJ139" s="10"/>
      <c r="AK139" s="10"/>
      <c r="AL139" s="10"/>
      <c r="AM139" s="10"/>
      <c r="AN139" s="10"/>
      <c r="AO139" s="10"/>
      <c r="AP139" s="10"/>
      <c r="AQ139" s="10"/>
      <c r="AR139" s="10"/>
      <c r="AS139" s="10"/>
      <c r="AT139" s="10"/>
      <c r="AU139" s="10"/>
      <c r="AV139" s="10"/>
      <c r="AW139" s="10"/>
      <c r="AX139" s="10"/>
      <c r="AY139" s="10"/>
      <c r="AZ139" s="10"/>
      <c r="BA139" s="10"/>
      <c r="BB139" s="10"/>
      <c r="BC139" s="10"/>
      <c r="BD139" s="10"/>
      <c r="BE139" s="10"/>
      <c r="BF139" s="10"/>
      <c r="BG139" s="10"/>
      <c r="BH139" s="10"/>
      <c r="BI139" s="10"/>
      <c r="BJ139" s="10"/>
      <c r="BK139" s="10"/>
      <c r="BL139" s="10"/>
      <c r="BM139" s="10"/>
      <c r="BN139" s="10"/>
      <c r="BO139" s="10"/>
      <c r="BP139" s="10"/>
      <c r="BQ139" s="10"/>
      <c r="BR139" s="10"/>
      <c r="BS139" s="10"/>
    </row>
    <row r="140" spans="1:227" s="12" customFormat="1" ht="54.75" hidden="1" customHeight="1" thickBot="1">
      <c r="A140" s="46" t="s">
        <v>156</v>
      </c>
      <c r="B140" s="217" t="s">
        <v>68</v>
      </c>
      <c r="C140" s="218" t="s">
        <v>61</v>
      </c>
      <c r="D140" s="219">
        <v>6</v>
      </c>
      <c r="E140" s="220" t="s">
        <v>62</v>
      </c>
      <c r="F140" s="221" t="s">
        <v>63</v>
      </c>
      <c r="G140" s="221"/>
      <c r="H140" s="338" t="s">
        <v>64</v>
      </c>
      <c r="I140" s="338"/>
      <c r="J140" s="337" t="s">
        <v>64</v>
      </c>
      <c r="K140" s="337"/>
      <c r="L140" s="330">
        <f>Packages!K14</f>
        <v>775</v>
      </c>
      <c r="M140" s="331"/>
      <c r="N140" s="110"/>
      <c r="O140" s="110" t="s">
        <v>62</v>
      </c>
      <c r="P140" s="110"/>
      <c r="Q140" s="196" t="s">
        <v>65</v>
      </c>
      <c r="R140" s="108"/>
      <c r="S140" s="45"/>
      <c r="T140" s="107" t="b">
        <v>1</v>
      </c>
      <c r="U140" s="107" t="b">
        <v>1</v>
      </c>
      <c r="V140" s="98"/>
      <c r="W140" s="98"/>
      <c r="X140" s="98"/>
      <c r="Y140" s="98"/>
      <c r="Z140" s="98" t="s">
        <v>178</v>
      </c>
      <c r="AA140" s="98"/>
      <c r="AB140" s="98"/>
      <c r="AC140" s="98"/>
      <c r="AD140" s="98"/>
      <c r="AE140" s="98"/>
      <c r="AF140" s="98"/>
      <c r="AG140" s="98"/>
      <c r="AH140" s="10"/>
      <c r="AI140" s="10"/>
      <c r="AJ140" s="10"/>
      <c r="AK140" s="10"/>
      <c r="AL140" s="10"/>
      <c r="AM140" s="10"/>
      <c r="AN140" s="10"/>
      <c r="AO140" s="10"/>
      <c r="AP140" s="10"/>
      <c r="AQ140" s="10"/>
      <c r="AR140" s="10"/>
      <c r="AS140" s="10"/>
      <c r="AT140" s="10"/>
      <c r="AU140" s="10"/>
      <c r="AV140" s="10"/>
      <c r="AW140" s="10"/>
      <c r="AX140" s="10"/>
      <c r="AY140" s="10"/>
      <c r="AZ140" s="10"/>
      <c r="BA140" s="10"/>
      <c r="BB140" s="10"/>
      <c r="BC140" s="10"/>
      <c r="BD140" s="10"/>
      <c r="BE140" s="10"/>
      <c r="BF140" s="10"/>
      <c r="BG140" s="10"/>
      <c r="BH140" s="10"/>
      <c r="BI140" s="10"/>
      <c r="BJ140" s="10"/>
      <c r="BK140" s="10"/>
      <c r="BL140" s="10"/>
      <c r="BM140" s="10"/>
      <c r="BN140" s="10"/>
      <c r="BO140" s="10"/>
      <c r="BP140" s="10"/>
      <c r="BQ140" s="10"/>
      <c r="BR140" s="10"/>
      <c r="BS140" s="10"/>
    </row>
    <row r="141" spans="1:227" s="12" customFormat="1" ht="54.75" hidden="1" customHeight="1" thickBot="1">
      <c r="A141" s="46" t="s">
        <v>157</v>
      </c>
      <c r="B141" s="217" t="s">
        <v>145</v>
      </c>
      <c r="C141" s="218" t="s">
        <v>61</v>
      </c>
      <c r="D141" s="219">
        <v>7</v>
      </c>
      <c r="E141" s="220" t="s">
        <v>62</v>
      </c>
      <c r="F141" s="221" t="s">
        <v>63</v>
      </c>
      <c r="G141" s="221"/>
      <c r="H141" s="338" t="s">
        <v>64</v>
      </c>
      <c r="I141" s="338"/>
      <c r="J141" s="337" t="s">
        <v>64</v>
      </c>
      <c r="K141" s="337"/>
      <c r="L141" s="330">
        <f>Packages!K15</f>
        <v>865</v>
      </c>
      <c r="M141" s="331"/>
      <c r="N141" s="110"/>
      <c r="O141" s="110" t="s">
        <v>62</v>
      </c>
      <c r="P141" s="110"/>
      <c r="Q141" s="196" t="s">
        <v>65</v>
      </c>
      <c r="R141" s="108"/>
      <c r="S141" s="45"/>
      <c r="T141" s="107" t="b">
        <v>1</v>
      </c>
      <c r="U141" s="107" t="b">
        <v>1</v>
      </c>
      <c r="V141" s="98"/>
      <c r="W141" s="98"/>
      <c r="X141" s="98"/>
      <c r="Y141" s="98"/>
      <c r="Z141" s="98" t="s">
        <v>191</v>
      </c>
      <c r="AA141" s="98"/>
      <c r="AB141" s="98"/>
      <c r="AC141" s="98"/>
      <c r="AD141" s="98"/>
      <c r="AE141" s="98"/>
      <c r="AF141" s="98"/>
      <c r="AG141" s="98"/>
      <c r="AH141" s="10"/>
      <c r="AI141" s="10"/>
      <c r="AJ141" s="10"/>
      <c r="AK141" s="10"/>
      <c r="AL141" s="10"/>
      <c r="AM141" s="10"/>
      <c r="AN141" s="10"/>
      <c r="AO141" s="10"/>
      <c r="AP141" s="10"/>
      <c r="AQ141" s="10"/>
      <c r="AR141" s="10"/>
      <c r="AS141" s="10"/>
      <c r="AT141" s="10"/>
      <c r="AU141" s="10"/>
      <c r="AV141" s="10"/>
      <c r="AW141" s="10"/>
      <c r="AX141" s="10"/>
      <c r="AY141" s="10"/>
      <c r="AZ141" s="10"/>
      <c r="BA141" s="10"/>
      <c r="BB141" s="10"/>
      <c r="BC141" s="10"/>
      <c r="BD141" s="10"/>
      <c r="BE141" s="10"/>
      <c r="BF141" s="10"/>
      <c r="BG141" s="10"/>
      <c r="BH141" s="10"/>
      <c r="BI141" s="10"/>
      <c r="BJ141" s="10"/>
      <c r="BK141" s="10"/>
      <c r="BL141" s="10"/>
      <c r="BM141" s="10"/>
      <c r="BN141" s="10"/>
      <c r="BO141" s="10"/>
      <c r="BP141" s="10"/>
      <c r="BQ141" s="10"/>
      <c r="BR141" s="10"/>
      <c r="BS141" s="10"/>
    </row>
    <row r="142" spans="1:227" s="12" customFormat="1" ht="54.75" hidden="1" customHeight="1" thickBot="1">
      <c r="A142" s="46" t="s">
        <v>216</v>
      </c>
      <c r="B142" s="217" t="s">
        <v>206</v>
      </c>
      <c r="C142" s="218" t="s">
        <v>61</v>
      </c>
      <c r="D142" s="219">
        <v>8</v>
      </c>
      <c r="E142" s="220" t="s">
        <v>62</v>
      </c>
      <c r="F142" s="221" t="s">
        <v>63</v>
      </c>
      <c r="G142" s="221"/>
      <c r="H142" s="338" t="s">
        <v>64</v>
      </c>
      <c r="I142" s="338"/>
      <c r="J142" s="337" t="s">
        <v>64</v>
      </c>
      <c r="K142" s="337"/>
      <c r="L142" s="330">
        <f>Packages!K16</f>
        <v>955</v>
      </c>
      <c r="M142" s="331"/>
      <c r="N142" s="110"/>
      <c r="O142" s="110" t="s">
        <v>62</v>
      </c>
      <c r="P142" s="110"/>
      <c r="Q142" s="196" t="s">
        <v>65</v>
      </c>
      <c r="R142" s="108"/>
      <c r="S142" s="45"/>
      <c r="T142" s="107" t="b">
        <v>1</v>
      </c>
      <c r="U142" s="107" t="b">
        <v>1</v>
      </c>
      <c r="V142" s="98"/>
      <c r="W142" s="98"/>
      <c r="X142" s="98"/>
      <c r="Y142" s="98"/>
      <c r="Z142" s="98" t="s">
        <v>227</v>
      </c>
      <c r="AA142" s="98"/>
      <c r="AB142" s="98"/>
      <c r="AC142" s="98"/>
      <c r="AD142" s="98"/>
      <c r="AE142" s="98"/>
      <c r="AF142" s="98"/>
      <c r="AG142" s="98"/>
      <c r="AH142" s="10"/>
      <c r="AI142" s="10"/>
      <c r="AJ142" s="10"/>
      <c r="AK142" s="10"/>
      <c r="AL142" s="10"/>
      <c r="AM142" s="10"/>
      <c r="AN142" s="10"/>
      <c r="AO142" s="10"/>
      <c r="AP142" s="10"/>
      <c r="AQ142" s="10"/>
      <c r="AR142" s="10"/>
      <c r="AS142" s="10"/>
      <c r="AT142" s="10"/>
      <c r="AU142" s="10"/>
      <c r="AV142" s="10"/>
      <c r="AW142" s="10"/>
      <c r="AX142" s="10"/>
      <c r="AY142" s="10"/>
      <c r="AZ142" s="10"/>
      <c r="BA142" s="10"/>
      <c r="BB142" s="10"/>
      <c r="BC142" s="10"/>
      <c r="BD142" s="10"/>
      <c r="BE142" s="10"/>
      <c r="BF142" s="10"/>
      <c r="BG142" s="10"/>
      <c r="BH142" s="10"/>
      <c r="BI142" s="10"/>
      <c r="BJ142" s="10"/>
      <c r="BK142" s="10"/>
      <c r="BL142" s="10"/>
      <c r="BM142" s="10"/>
      <c r="BN142" s="10"/>
      <c r="BO142" s="10"/>
      <c r="BP142" s="10"/>
      <c r="BQ142" s="10"/>
      <c r="BR142" s="10"/>
      <c r="BS142" s="10"/>
    </row>
    <row r="143" spans="1:227" s="12" customFormat="1" ht="54.75" hidden="1" customHeight="1" thickBot="1">
      <c r="A143" s="46" t="s">
        <v>217</v>
      </c>
      <c r="B143" s="217" t="s">
        <v>207</v>
      </c>
      <c r="C143" s="218" t="s">
        <v>61</v>
      </c>
      <c r="D143" s="219">
        <v>9</v>
      </c>
      <c r="E143" s="220" t="s">
        <v>62</v>
      </c>
      <c r="F143" s="221" t="s">
        <v>63</v>
      </c>
      <c r="G143" s="221"/>
      <c r="H143" s="338" t="s">
        <v>64</v>
      </c>
      <c r="I143" s="338"/>
      <c r="J143" s="337" t="s">
        <v>64</v>
      </c>
      <c r="K143" s="337"/>
      <c r="L143" s="330">
        <f>Packages!K17</f>
        <v>1045</v>
      </c>
      <c r="M143" s="331"/>
      <c r="N143" s="110"/>
      <c r="O143" s="110" t="s">
        <v>62</v>
      </c>
      <c r="P143" s="110"/>
      <c r="Q143" s="196" t="s">
        <v>65</v>
      </c>
      <c r="R143" s="108"/>
      <c r="S143" s="45"/>
      <c r="T143" s="107" t="b">
        <v>1</v>
      </c>
      <c r="U143" s="107" t="b">
        <v>1</v>
      </c>
      <c r="V143" s="98"/>
      <c r="W143" s="98"/>
      <c r="X143" s="98"/>
      <c r="Y143" s="98"/>
      <c r="Z143" s="98" t="s">
        <v>228</v>
      </c>
      <c r="AA143" s="98"/>
      <c r="AB143" s="98"/>
      <c r="AC143" s="98"/>
      <c r="AD143" s="98"/>
      <c r="AE143" s="98"/>
      <c r="AF143" s="98"/>
      <c r="AG143" s="98"/>
      <c r="AH143" s="10"/>
      <c r="AI143" s="10"/>
      <c r="AJ143" s="10"/>
      <c r="AK143" s="10"/>
      <c r="AL143" s="10"/>
      <c r="AM143" s="10"/>
      <c r="AN143" s="10"/>
      <c r="AO143" s="10"/>
      <c r="AP143" s="10"/>
      <c r="AQ143" s="10"/>
      <c r="AR143" s="10"/>
      <c r="AS143" s="10"/>
      <c r="AT143" s="10"/>
      <c r="AU143" s="10"/>
      <c r="AV143" s="10"/>
      <c r="AW143" s="10"/>
      <c r="AX143" s="10"/>
      <c r="AY143" s="10"/>
      <c r="AZ143" s="10"/>
      <c r="BA143" s="10"/>
      <c r="BB143" s="10"/>
      <c r="BC143" s="10"/>
      <c r="BD143" s="10"/>
      <c r="BE143" s="10"/>
      <c r="BF143" s="10"/>
      <c r="BG143" s="10"/>
      <c r="BH143" s="10"/>
      <c r="BI143" s="10"/>
      <c r="BJ143" s="10"/>
      <c r="BK143" s="10"/>
      <c r="BL143" s="10"/>
      <c r="BM143" s="10"/>
      <c r="BN143" s="10"/>
      <c r="BO143" s="10"/>
      <c r="BP143" s="10"/>
      <c r="BQ143" s="10"/>
      <c r="BR143" s="10"/>
      <c r="BS143" s="10"/>
    </row>
    <row r="144" spans="1:227" s="12" customFormat="1" ht="54.75" hidden="1" customHeight="1">
      <c r="A144" s="46" t="s">
        <v>158</v>
      </c>
      <c r="B144" s="202" t="s">
        <v>69</v>
      </c>
      <c r="C144" s="222" t="s">
        <v>61</v>
      </c>
      <c r="D144" s="223">
        <v>3</v>
      </c>
      <c r="E144" s="224" t="s">
        <v>70</v>
      </c>
      <c r="F144" s="225" t="s">
        <v>63</v>
      </c>
      <c r="G144" s="225"/>
      <c r="H144" s="360" t="s">
        <v>64</v>
      </c>
      <c r="I144" s="360"/>
      <c r="J144" s="361" t="s">
        <v>64</v>
      </c>
      <c r="K144" s="361"/>
      <c r="L144" s="330">
        <f>Packages!K18</f>
        <v>685</v>
      </c>
      <c r="M144" s="331"/>
      <c r="N144" s="110"/>
      <c r="O144" s="110" t="s">
        <v>70</v>
      </c>
      <c r="P144" s="110"/>
      <c r="Q144" s="196"/>
      <c r="R144" s="108"/>
      <c r="S144" s="45"/>
      <c r="T144" s="107" t="b">
        <v>1</v>
      </c>
      <c r="U144" s="107" t="b">
        <v>1</v>
      </c>
      <c r="V144" s="98"/>
      <c r="W144" s="98"/>
      <c r="X144" s="98"/>
      <c r="Y144" s="98"/>
      <c r="Z144" s="98" t="s">
        <v>179</v>
      </c>
      <c r="AA144" s="98"/>
      <c r="AB144" s="98"/>
      <c r="AC144" s="98"/>
      <c r="AD144" s="98"/>
      <c r="AE144" s="98"/>
      <c r="AF144" s="98"/>
      <c r="AG144" s="98"/>
      <c r="AH144" s="10"/>
      <c r="AI144" s="10"/>
      <c r="AJ144" s="10"/>
      <c r="AK144" s="10"/>
      <c r="AL144" s="10"/>
      <c r="AM144" s="10"/>
      <c r="AN144" s="10"/>
      <c r="AO144" s="10"/>
      <c r="AP144" s="10"/>
      <c r="AQ144" s="10"/>
      <c r="AR144" s="10"/>
      <c r="AS144" s="10"/>
      <c r="AT144" s="10"/>
      <c r="AU144" s="10"/>
      <c r="AV144" s="10"/>
      <c r="AW144" s="10"/>
      <c r="AX144" s="10"/>
      <c r="AY144" s="10"/>
      <c r="AZ144" s="10"/>
      <c r="BA144" s="10"/>
      <c r="BB144" s="10"/>
      <c r="BC144" s="10"/>
      <c r="BD144" s="10"/>
      <c r="BE144" s="10"/>
      <c r="BF144" s="10"/>
      <c r="BG144" s="10"/>
      <c r="BH144" s="10"/>
      <c r="BI144" s="10"/>
      <c r="BJ144" s="10"/>
      <c r="BK144" s="10"/>
      <c r="BL144" s="10"/>
      <c r="BM144" s="10"/>
      <c r="BN144" s="10"/>
      <c r="BO144" s="10"/>
      <c r="BP144" s="10"/>
      <c r="BQ144" s="10"/>
      <c r="BR144" s="10"/>
      <c r="BS144" s="10"/>
    </row>
    <row r="145" spans="1:71" s="12" customFormat="1" ht="54.75" hidden="1" customHeight="1">
      <c r="A145" s="46" t="s">
        <v>159</v>
      </c>
      <c r="B145" s="214" t="s">
        <v>39</v>
      </c>
      <c r="C145" s="215" t="s">
        <v>61</v>
      </c>
      <c r="D145" s="216">
        <v>4</v>
      </c>
      <c r="E145" s="226" t="s">
        <v>70</v>
      </c>
      <c r="F145" s="210" t="s">
        <v>63</v>
      </c>
      <c r="G145" s="210"/>
      <c r="H145" s="332" t="s">
        <v>64</v>
      </c>
      <c r="I145" s="332"/>
      <c r="J145" s="336" t="s">
        <v>64</v>
      </c>
      <c r="K145" s="336"/>
      <c r="L145" s="330">
        <f>Packages!K19</f>
        <v>835</v>
      </c>
      <c r="M145" s="331"/>
      <c r="N145" s="110"/>
      <c r="O145" s="110" t="s">
        <v>70</v>
      </c>
      <c r="P145" s="110"/>
      <c r="Q145" s="196"/>
      <c r="R145" s="108"/>
      <c r="S145" s="45"/>
      <c r="T145" s="107" t="b">
        <v>1</v>
      </c>
      <c r="U145" s="107" t="b">
        <v>1</v>
      </c>
      <c r="V145" s="98"/>
      <c r="W145" s="98"/>
      <c r="X145" s="98"/>
      <c r="Y145" s="98"/>
      <c r="Z145" s="98" t="s">
        <v>180</v>
      </c>
      <c r="AA145" s="98"/>
      <c r="AB145" s="98"/>
      <c r="AC145" s="98"/>
      <c r="AD145" s="98"/>
      <c r="AE145" s="98"/>
      <c r="AF145" s="98"/>
      <c r="AG145" s="98"/>
      <c r="AH145" s="10"/>
      <c r="AI145" s="10"/>
      <c r="AJ145" s="10"/>
      <c r="AK145" s="10"/>
      <c r="AL145" s="10"/>
      <c r="AM145" s="10"/>
      <c r="AN145" s="10"/>
      <c r="AO145" s="10"/>
      <c r="AP145" s="10"/>
      <c r="AQ145" s="10"/>
      <c r="AR145" s="10"/>
      <c r="AS145" s="10"/>
      <c r="AT145" s="10"/>
      <c r="AU145" s="10"/>
      <c r="AV145" s="10"/>
      <c r="AW145" s="10"/>
      <c r="AX145" s="10"/>
      <c r="AY145" s="10"/>
      <c r="AZ145" s="10"/>
      <c r="BA145" s="10"/>
      <c r="BB145" s="10"/>
      <c r="BC145" s="10"/>
      <c r="BD145" s="10"/>
      <c r="BE145" s="10"/>
      <c r="BF145" s="10"/>
      <c r="BG145" s="10"/>
      <c r="BH145" s="10"/>
      <c r="BI145" s="10"/>
      <c r="BJ145" s="10"/>
      <c r="BK145" s="10"/>
      <c r="BL145" s="10"/>
      <c r="BM145" s="10"/>
      <c r="BN145" s="10"/>
      <c r="BO145" s="10"/>
      <c r="BP145" s="10"/>
      <c r="BQ145" s="10"/>
      <c r="BR145" s="10"/>
      <c r="BS145" s="10"/>
    </row>
    <row r="146" spans="1:71" s="12" customFormat="1" ht="54.75" hidden="1" customHeight="1">
      <c r="A146" s="46" t="s">
        <v>160</v>
      </c>
      <c r="B146" s="214" t="s">
        <v>71</v>
      </c>
      <c r="C146" s="215" t="s">
        <v>61</v>
      </c>
      <c r="D146" s="216">
        <v>5</v>
      </c>
      <c r="E146" s="226" t="s">
        <v>70</v>
      </c>
      <c r="F146" s="210" t="s">
        <v>63</v>
      </c>
      <c r="G146" s="210"/>
      <c r="H146" s="332" t="s">
        <v>64</v>
      </c>
      <c r="I146" s="332"/>
      <c r="J146" s="336" t="s">
        <v>64</v>
      </c>
      <c r="K146" s="336"/>
      <c r="L146" s="330">
        <f>Packages!K20</f>
        <v>985</v>
      </c>
      <c r="M146" s="331"/>
      <c r="N146" s="110"/>
      <c r="O146" s="110" t="s">
        <v>70</v>
      </c>
      <c r="P146" s="110"/>
      <c r="Q146" s="196"/>
      <c r="R146" s="108"/>
      <c r="S146" s="45"/>
      <c r="T146" s="107" t="b">
        <v>1</v>
      </c>
      <c r="U146" s="107" t="b">
        <v>1</v>
      </c>
      <c r="V146" s="98"/>
      <c r="W146" s="98"/>
      <c r="X146" s="98"/>
      <c r="Y146" s="98"/>
      <c r="Z146" s="98" t="s">
        <v>181</v>
      </c>
      <c r="AA146" s="98"/>
      <c r="AB146" s="98"/>
      <c r="AC146" s="98"/>
      <c r="AD146" s="98"/>
      <c r="AE146" s="98"/>
      <c r="AF146" s="98"/>
      <c r="AG146" s="98"/>
      <c r="AH146" s="10"/>
      <c r="AI146" s="10"/>
      <c r="AJ146" s="10"/>
      <c r="AK146" s="10"/>
      <c r="AL146" s="10"/>
      <c r="AM146" s="10"/>
      <c r="AN146" s="10"/>
      <c r="AO146" s="10"/>
      <c r="AP146" s="10"/>
      <c r="AQ146" s="10"/>
      <c r="AR146" s="10"/>
      <c r="AS146" s="10"/>
      <c r="AT146" s="10"/>
      <c r="AU146" s="10"/>
      <c r="AV146" s="10"/>
      <c r="AW146" s="10"/>
      <c r="AX146" s="10"/>
      <c r="AY146" s="10"/>
      <c r="AZ146" s="10"/>
      <c r="BA146" s="10"/>
      <c r="BB146" s="10"/>
      <c r="BC146" s="10"/>
      <c r="BD146" s="10"/>
      <c r="BE146" s="10"/>
      <c r="BF146" s="10"/>
      <c r="BG146" s="10"/>
      <c r="BH146" s="10"/>
      <c r="BI146" s="10"/>
      <c r="BJ146" s="10"/>
      <c r="BK146" s="10"/>
      <c r="BL146" s="10"/>
      <c r="BM146" s="10"/>
      <c r="BN146" s="10"/>
      <c r="BO146" s="10"/>
      <c r="BP146" s="10"/>
      <c r="BQ146" s="10"/>
      <c r="BR146" s="10"/>
      <c r="BS146" s="10"/>
    </row>
    <row r="147" spans="1:71" s="12" customFormat="1" ht="54.75" hidden="1" customHeight="1" thickBot="1">
      <c r="A147" s="46" t="s">
        <v>161</v>
      </c>
      <c r="B147" s="217" t="s">
        <v>72</v>
      </c>
      <c r="C147" s="218" t="s">
        <v>61</v>
      </c>
      <c r="D147" s="219">
        <v>6</v>
      </c>
      <c r="E147" s="227" t="s">
        <v>70</v>
      </c>
      <c r="F147" s="221" t="s">
        <v>63</v>
      </c>
      <c r="G147" s="221"/>
      <c r="H147" s="338" t="s">
        <v>64</v>
      </c>
      <c r="I147" s="338"/>
      <c r="J147" s="337" t="s">
        <v>64</v>
      </c>
      <c r="K147" s="337"/>
      <c r="L147" s="330">
        <f>Packages!K21</f>
        <v>1135</v>
      </c>
      <c r="M147" s="331"/>
      <c r="N147" s="110"/>
      <c r="O147" s="110" t="s">
        <v>70</v>
      </c>
      <c r="P147" s="110"/>
      <c r="Q147" s="196"/>
      <c r="R147" s="108"/>
      <c r="S147" s="45"/>
      <c r="T147" s="107" t="b">
        <v>1</v>
      </c>
      <c r="U147" s="107" t="b">
        <v>1</v>
      </c>
      <c r="V147" s="98"/>
      <c r="W147" s="98"/>
      <c r="X147" s="98"/>
      <c r="Y147" s="98"/>
      <c r="Z147" s="98" t="s">
        <v>182</v>
      </c>
      <c r="AA147" s="98"/>
      <c r="AB147" s="98"/>
      <c r="AC147" s="98"/>
      <c r="AD147" s="98"/>
      <c r="AE147" s="98"/>
      <c r="AF147" s="98"/>
      <c r="AG147" s="98"/>
      <c r="AH147" s="10"/>
      <c r="AI147" s="10"/>
      <c r="AJ147" s="10"/>
      <c r="AK147" s="10"/>
      <c r="AL147" s="10"/>
      <c r="AM147" s="10"/>
      <c r="AN147" s="10"/>
      <c r="AO147" s="10"/>
      <c r="AP147" s="10"/>
      <c r="AQ147" s="10"/>
      <c r="AR147" s="10"/>
      <c r="AS147" s="10"/>
      <c r="AT147" s="10"/>
      <c r="AU147" s="10"/>
      <c r="AV147" s="10"/>
      <c r="AW147" s="10"/>
      <c r="AX147" s="10"/>
      <c r="AY147" s="10"/>
      <c r="AZ147" s="10"/>
      <c r="BA147" s="10"/>
      <c r="BB147" s="10"/>
      <c r="BC147" s="10"/>
      <c r="BD147" s="10"/>
      <c r="BE147" s="10"/>
      <c r="BF147" s="10"/>
      <c r="BG147" s="10"/>
      <c r="BH147" s="10"/>
      <c r="BI147" s="10"/>
      <c r="BJ147" s="10"/>
      <c r="BK147" s="10"/>
      <c r="BL147" s="10"/>
      <c r="BM147" s="10"/>
      <c r="BN147" s="10"/>
      <c r="BO147" s="10"/>
      <c r="BP147" s="10"/>
      <c r="BQ147" s="10"/>
      <c r="BR147" s="10"/>
      <c r="BS147" s="10"/>
    </row>
    <row r="148" spans="1:71" s="12" customFormat="1" ht="54.75" hidden="1" customHeight="1" thickBot="1">
      <c r="A148" s="46" t="s">
        <v>162</v>
      </c>
      <c r="B148" s="217" t="s">
        <v>144</v>
      </c>
      <c r="C148" s="218" t="s">
        <v>61</v>
      </c>
      <c r="D148" s="219">
        <v>7</v>
      </c>
      <c r="E148" s="227" t="s">
        <v>70</v>
      </c>
      <c r="F148" s="221" t="s">
        <v>63</v>
      </c>
      <c r="G148" s="221"/>
      <c r="H148" s="338" t="s">
        <v>64</v>
      </c>
      <c r="I148" s="338"/>
      <c r="J148" s="337" t="s">
        <v>64</v>
      </c>
      <c r="K148" s="337"/>
      <c r="L148" s="330">
        <f>Packages!K22</f>
        <v>1285</v>
      </c>
      <c r="M148" s="331"/>
      <c r="N148" s="110"/>
      <c r="O148" s="110" t="s">
        <v>70</v>
      </c>
      <c r="P148" s="110"/>
      <c r="Q148" s="196"/>
      <c r="R148" s="108"/>
      <c r="S148" s="45"/>
      <c r="T148" s="107" t="b">
        <v>1</v>
      </c>
      <c r="U148" s="107" t="b">
        <v>1</v>
      </c>
      <c r="V148" s="98"/>
      <c r="W148" s="98"/>
      <c r="X148" s="98"/>
      <c r="Y148" s="98"/>
      <c r="Z148" s="98" t="s">
        <v>192</v>
      </c>
      <c r="AA148" s="98"/>
      <c r="AB148" s="98"/>
      <c r="AC148" s="98"/>
      <c r="AD148" s="98"/>
      <c r="AE148" s="98"/>
      <c r="AF148" s="98"/>
      <c r="AG148" s="98"/>
      <c r="AH148" s="10"/>
      <c r="AI148" s="10"/>
      <c r="AJ148" s="10"/>
      <c r="AK148" s="10"/>
      <c r="AL148" s="10"/>
      <c r="AM148" s="10"/>
      <c r="AN148" s="10"/>
      <c r="AO148" s="10"/>
      <c r="AP148" s="10"/>
      <c r="AQ148" s="10"/>
      <c r="AR148" s="10"/>
      <c r="AS148" s="10"/>
      <c r="AT148" s="10"/>
      <c r="AU148" s="10"/>
      <c r="AV148" s="10"/>
      <c r="AW148" s="10"/>
      <c r="AX148" s="10"/>
      <c r="AY148" s="10"/>
      <c r="AZ148" s="10"/>
      <c r="BA148" s="10"/>
      <c r="BB148" s="10"/>
      <c r="BC148" s="10"/>
      <c r="BD148" s="10"/>
      <c r="BE148" s="10"/>
      <c r="BF148" s="10"/>
      <c r="BG148" s="10"/>
      <c r="BH148" s="10"/>
      <c r="BI148" s="10"/>
      <c r="BJ148" s="10"/>
      <c r="BK148" s="10"/>
      <c r="BL148" s="10"/>
      <c r="BM148" s="10"/>
      <c r="BN148" s="10"/>
      <c r="BO148" s="10"/>
      <c r="BP148" s="10"/>
      <c r="BQ148" s="10"/>
      <c r="BR148" s="10"/>
      <c r="BS148" s="10"/>
    </row>
    <row r="149" spans="1:71" s="12" customFormat="1" ht="54.75" hidden="1" customHeight="1" thickBot="1">
      <c r="A149" s="46" t="s">
        <v>218</v>
      </c>
      <c r="B149" s="217" t="s">
        <v>208</v>
      </c>
      <c r="C149" s="218" t="s">
        <v>61</v>
      </c>
      <c r="D149" s="219">
        <v>8</v>
      </c>
      <c r="E149" s="227" t="s">
        <v>70</v>
      </c>
      <c r="F149" s="221" t="s">
        <v>63</v>
      </c>
      <c r="G149" s="221"/>
      <c r="H149" s="338" t="s">
        <v>64</v>
      </c>
      <c r="I149" s="338"/>
      <c r="J149" s="337" t="s">
        <v>64</v>
      </c>
      <c r="K149" s="337"/>
      <c r="L149" s="330">
        <f>Packages!K23</f>
        <v>1435</v>
      </c>
      <c r="M149" s="331"/>
      <c r="N149" s="110"/>
      <c r="O149" s="110" t="s">
        <v>70</v>
      </c>
      <c r="P149" s="110"/>
      <c r="Q149" s="196"/>
      <c r="R149" s="108"/>
      <c r="S149" s="45"/>
      <c r="T149" s="107" t="b">
        <v>1</v>
      </c>
      <c r="U149" s="107" t="b">
        <v>1</v>
      </c>
      <c r="V149" s="98"/>
      <c r="W149" s="98"/>
      <c r="X149" s="98"/>
      <c r="Y149" s="98"/>
      <c r="Z149" s="98" t="s">
        <v>229</v>
      </c>
      <c r="AA149" s="98"/>
      <c r="AB149" s="98"/>
      <c r="AC149" s="98"/>
      <c r="AD149" s="98"/>
      <c r="AE149" s="98"/>
      <c r="AF149" s="98"/>
      <c r="AG149" s="98"/>
      <c r="AH149" s="10"/>
      <c r="AI149" s="10"/>
      <c r="AJ149" s="10"/>
      <c r="AK149" s="10"/>
      <c r="AL149" s="10"/>
      <c r="AM149" s="10"/>
      <c r="AN149" s="10"/>
      <c r="AO149" s="10"/>
      <c r="AP149" s="10"/>
      <c r="AQ149" s="10"/>
      <c r="AR149" s="10"/>
      <c r="AS149" s="10"/>
      <c r="AT149" s="10"/>
      <c r="AU149" s="10"/>
      <c r="AV149" s="10"/>
      <c r="AW149" s="10"/>
      <c r="AX149" s="10"/>
      <c r="AY149" s="10"/>
      <c r="AZ149" s="10"/>
      <c r="BA149" s="10"/>
      <c r="BB149" s="10"/>
      <c r="BC149" s="10"/>
      <c r="BD149" s="10"/>
      <c r="BE149" s="10"/>
      <c r="BF149" s="10"/>
      <c r="BG149" s="10"/>
      <c r="BH149" s="10"/>
      <c r="BI149" s="10"/>
      <c r="BJ149" s="10"/>
      <c r="BK149" s="10"/>
      <c r="BL149" s="10"/>
      <c r="BM149" s="10"/>
      <c r="BN149" s="10"/>
      <c r="BO149" s="10"/>
      <c r="BP149" s="10"/>
      <c r="BQ149" s="10"/>
      <c r="BR149" s="10"/>
      <c r="BS149" s="10"/>
    </row>
    <row r="150" spans="1:71" s="12" customFormat="1" ht="54.75" hidden="1" customHeight="1" thickBot="1">
      <c r="A150" s="46" t="s">
        <v>219</v>
      </c>
      <c r="B150" s="217" t="s">
        <v>209</v>
      </c>
      <c r="C150" s="218" t="s">
        <v>61</v>
      </c>
      <c r="D150" s="219">
        <v>9</v>
      </c>
      <c r="E150" s="227" t="s">
        <v>70</v>
      </c>
      <c r="F150" s="221" t="s">
        <v>63</v>
      </c>
      <c r="G150" s="221"/>
      <c r="H150" s="338" t="s">
        <v>64</v>
      </c>
      <c r="I150" s="338"/>
      <c r="J150" s="337" t="s">
        <v>64</v>
      </c>
      <c r="K150" s="337"/>
      <c r="L150" s="330">
        <f>Packages!K24</f>
        <v>1585</v>
      </c>
      <c r="M150" s="331"/>
      <c r="N150" s="110"/>
      <c r="O150" s="110" t="s">
        <v>70</v>
      </c>
      <c r="P150" s="110"/>
      <c r="Q150" s="196"/>
      <c r="R150" s="108"/>
      <c r="S150" s="45"/>
      <c r="T150" s="107" t="b">
        <v>1</v>
      </c>
      <c r="U150" s="107" t="b">
        <v>1</v>
      </c>
      <c r="V150" s="98"/>
      <c r="W150" s="98"/>
      <c r="X150" s="98"/>
      <c r="Y150" s="98"/>
      <c r="Z150" s="98" t="s">
        <v>230</v>
      </c>
      <c r="AA150" s="98"/>
      <c r="AB150" s="98"/>
      <c r="AC150" s="98"/>
      <c r="AD150" s="98"/>
      <c r="AE150" s="98"/>
      <c r="AF150" s="98"/>
      <c r="AG150" s="98"/>
      <c r="AH150" s="10"/>
      <c r="AI150" s="10"/>
      <c r="AJ150" s="10"/>
      <c r="AK150" s="10"/>
      <c r="AL150" s="10"/>
      <c r="AM150" s="10"/>
      <c r="AN150" s="10"/>
      <c r="AO150" s="10"/>
      <c r="AP150" s="10"/>
      <c r="AQ150" s="10"/>
      <c r="AR150" s="10"/>
      <c r="AS150" s="10"/>
      <c r="AT150" s="10"/>
      <c r="AU150" s="10"/>
      <c r="AV150" s="10"/>
      <c r="AW150" s="10"/>
      <c r="AX150" s="10"/>
      <c r="AY150" s="10"/>
      <c r="AZ150" s="10"/>
      <c r="BA150" s="10"/>
      <c r="BB150" s="10"/>
      <c r="BC150" s="10"/>
      <c r="BD150" s="10"/>
      <c r="BE150" s="10"/>
      <c r="BF150" s="10"/>
      <c r="BG150" s="10"/>
      <c r="BH150" s="10"/>
      <c r="BI150" s="10"/>
      <c r="BJ150" s="10"/>
      <c r="BK150" s="10"/>
      <c r="BL150" s="10"/>
      <c r="BM150" s="10"/>
      <c r="BN150" s="10"/>
      <c r="BO150" s="10"/>
      <c r="BP150" s="10"/>
      <c r="BQ150" s="10"/>
      <c r="BR150" s="10"/>
      <c r="BS150" s="10"/>
    </row>
    <row r="151" spans="1:71" s="12" customFormat="1" ht="54.75" hidden="1" customHeight="1">
      <c r="A151" s="46" t="s">
        <v>164</v>
      </c>
      <c r="B151" s="202" t="s">
        <v>73</v>
      </c>
      <c r="C151" s="222" t="s">
        <v>38</v>
      </c>
      <c r="D151" s="223">
        <v>3</v>
      </c>
      <c r="E151" s="224" t="s">
        <v>62</v>
      </c>
      <c r="F151" s="225" t="s">
        <v>63</v>
      </c>
      <c r="G151" s="225"/>
      <c r="H151" s="360" t="s">
        <v>64</v>
      </c>
      <c r="I151" s="360"/>
      <c r="J151" s="361" t="s">
        <v>74</v>
      </c>
      <c r="K151" s="361"/>
      <c r="L151" s="330">
        <f>Packages!K25</f>
        <v>415</v>
      </c>
      <c r="M151" s="331"/>
      <c r="N151" s="110"/>
      <c r="O151" s="110" t="s">
        <v>62</v>
      </c>
      <c r="P151" s="110"/>
      <c r="Q151" s="196" t="s">
        <v>65</v>
      </c>
      <c r="R151" s="108"/>
      <c r="S151" s="45"/>
      <c r="T151" s="107" t="b">
        <v>1</v>
      </c>
      <c r="U151" s="107" t="b">
        <v>1</v>
      </c>
      <c r="V151" s="98"/>
      <c r="W151" s="98"/>
      <c r="X151" s="98"/>
      <c r="Y151" s="98"/>
      <c r="Z151" s="98" t="s">
        <v>183</v>
      </c>
      <c r="AA151" s="98"/>
    </row>
    <row r="152" spans="1:71" s="12" customFormat="1" ht="54.75" hidden="1" customHeight="1">
      <c r="A152" s="46" t="s">
        <v>165</v>
      </c>
      <c r="B152" s="214" t="s">
        <v>75</v>
      </c>
      <c r="C152" s="215" t="s">
        <v>38</v>
      </c>
      <c r="D152" s="216">
        <v>4</v>
      </c>
      <c r="E152" s="209" t="s">
        <v>62</v>
      </c>
      <c r="F152" s="210" t="s">
        <v>63</v>
      </c>
      <c r="G152" s="210"/>
      <c r="H152" s="332" t="s">
        <v>64</v>
      </c>
      <c r="I152" s="332"/>
      <c r="J152" s="336" t="s">
        <v>74</v>
      </c>
      <c r="K152" s="336"/>
      <c r="L152" s="330">
        <f>Packages!K26</f>
        <v>505</v>
      </c>
      <c r="M152" s="331"/>
      <c r="N152" s="110"/>
      <c r="O152" s="110" t="s">
        <v>62</v>
      </c>
      <c r="P152" s="110"/>
      <c r="Q152" s="196" t="s">
        <v>65</v>
      </c>
      <c r="R152" s="108"/>
      <c r="S152" s="45"/>
      <c r="T152" s="107" t="b">
        <v>1</v>
      </c>
      <c r="U152" s="107" t="b">
        <v>1</v>
      </c>
      <c r="V152" s="98"/>
      <c r="W152" s="98"/>
      <c r="X152" s="98"/>
      <c r="Y152" s="98"/>
      <c r="Z152" s="98" t="s">
        <v>184</v>
      </c>
      <c r="AA152" s="98"/>
    </row>
    <row r="153" spans="1:71" s="12" customFormat="1" ht="54.75" hidden="1" customHeight="1">
      <c r="A153" s="46" t="s">
        <v>166</v>
      </c>
      <c r="B153" s="214" t="s">
        <v>76</v>
      </c>
      <c r="C153" s="215" t="s">
        <v>38</v>
      </c>
      <c r="D153" s="216">
        <v>5</v>
      </c>
      <c r="E153" s="209" t="s">
        <v>62</v>
      </c>
      <c r="F153" s="210" t="s">
        <v>63</v>
      </c>
      <c r="G153" s="210"/>
      <c r="H153" s="332" t="s">
        <v>64</v>
      </c>
      <c r="I153" s="332"/>
      <c r="J153" s="336" t="s">
        <v>74</v>
      </c>
      <c r="K153" s="336"/>
      <c r="L153" s="330">
        <f>Packages!K27</f>
        <v>595</v>
      </c>
      <c r="M153" s="331"/>
      <c r="N153" s="110"/>
      <c r="O153" s="110" t="s">
        <v>62</v>
      </c>
      <c r="P153" s="110"/>
      <c r="Q153" s="196" t="s">
        <v>65</v>
      </c>
      <c r="R153" s="108"/>
      <c r="S153" s="45"/>
      <c r="T153" s="107" t="b">
        <v>1</v>
      </c>
      <c r="U153" s="107" t="b">
        <v>1</v>
      </c>
      <c r="V153" s="98"/>
      <c r="W153" s="98"/>
      <c r="X153" s="98"/>
      <c r="Y153" s="98"/>
      <c r="Z153" s="98" t="s">
        <v>185</v>
      </c>
      <c r="AA153" s="98"/>
    </row>
    <row r="154" spans="1:71" s="12" customFormat="1" ht="54.75" hidden="1" customHeight="1" thickBot="1">
      <c r="A154" s="46" t="s">
        <v>167</v>
      </c>
      <c r="B154" s="217" t="s">
        <v>46</v>
      </c>
      <c r="C154" s="218" t="s">
        <v>38</v>
      </c>
      <c r="D154" s="219">
        <v>6</v>
      </c>
      <c r="E154" s="220" t="s">
        <v>62</v>
      </c>
      <c r="F154" s="221" t="s">
        <v>63</v>
      </c>
      <c r="G154" s="221"/>
      <c r="H154" s="338" t="s">
        <v>64</v>
      </c>
      <c r="I154" s="338"/>
      <c r="J154" s="337" t="s">
        <v>74</v>
      </c>
      <c r="K154" s="337"/>
      <c r="L154" s="330">
        <f>Packages!K28</f>
        <v>685</v>
      </c>
      <c r="M154" s="331"/>
      <c r="N154" s="110"/>
      <c r="O154" s="110" t="s">
        <v>62</v>
      </c>
      <c r="P154" s="110"/>
      <c r="Q154" s="196" t="s">
        <v>65</v>
      </c>
      <c r="R154" s="108"/>
      <c r="S154" s="45"/>
      <c r="T154" s="107" t="b">
        <v>1</v>
      </c>
      <c r="U154" s="107" t="b">
        <v>1</v>
      </c>
      <c r="V154" s="98"/>
      <c r="W154" s="98"/>
      <c r="X154" s="98"/>
      <c r="Y154" s="98"/>
      <c r="Z154" s="98" t="s">
        <v>186</v>
      </c>
      <c r="AA154" s="98"/>
    </row>
    <row r="155" spans="1:71" s="12" customFormat="1" ht="54.75" hidden="1" customHeight="1" thickBot="1">
      <c r="A155" s="46" t="s">
        <v>168</v>
      </c>
      <c r="B155" s="217" t="s">
        <v>143</v>
      </c>
      <c r="C155" s="218" t="s">
        <v>38</v>
      </c>
      <c r="D155" s="219">
        <v>7</v>
      </c>
      <c r="E155" s="220" t="s">
        <v>62</v>
      </c>
      <c r="F155" s="221" t="s">
        <v>63</v>
      </c>
      <c r="G155" s="221"/>
      <c r="H155" s="338" t="s">
        <v>64</v>
      </c>
      <c r="I155" s="338"/>
      <c r="J155" s="337" t="s">
        <v>74</v>
      </c>
      <c r="K155" s="337"/>
      <c r="L155" s="330">
        <f>Packages!K29</f>
        <v>775</v>
      </c>
      <c r="M155" s="331"/>
      <c r="N155" s="110"/>
      <c r="O155" s="110" t="s">
        <v>62</v>
      </c>
      <c r="P155" s="110"/>
      <c r="Q155" s="196" t="s">
        <v>65</v>
      </c>
      <c r="R155" s="108"/>
      <c r="S155" s="45"/>
      <c r="T155" s="107" t="b">
        <v>1</v>
      </c>
      <c r="U155" s="107" t="b">
        <v>1</v>
      </c>
      <c r="V155" s="98"/>
      <c r="W155" s="98"/>
      <c r="X155" s="98"/>
      <c r="Y155" s="98"/>
      <c r="Z155" s="98" t="s">
        <v>193</v>
      </c>
      <c r="AA155" s="98"/>
    </row>
    <row r="156" spans="1:71" s="12" customFormat="1" ht="54.75" hidden="1" customHeight="1" thickBot="1">
      <c r="A156" s="46" t="s">
        <v>220</v>
      </c>
      <c r="B156" s="217" t="s">
        <v>210</v>
      </c>
      <c r="C156" s="218" t="s">
        <v>38</v>
      </c>
      <c r="D156" s="219">
        <v>8</v>
      </c>
      <c r="E156" s="220" t="s">
        <v>62</v>
      </c>
      <c r="F156" s="221" t="s">
        <v>63</v>
      </c>
      <c r="G156" s="221"/>
      <c r="H156" s="338" t="s">
        <v>64</v>
      </c>
      <c r="I156" s="338"/>
      <c r="J156" s="337" t="s">
        <v>74</v>
      </c>
      <c r="K156" s="337"/>
      <c r="L156" s="330">
        <f>Packages!K30</f>
        <v>865</v>
      </c>
      <c r="M156" s="331"/>
      <c r="N156" s="110"/>
      <c r="O156" s="110" t="s">
        <v>62</v>
      </c>
      <c r="P156" s="110"/>
      <c r="Q156" s="196" t="s">
        <v>65</v>
      </c>
      <c r="R156" s="108"/>
      <c r="S156" s="45"/>
      <c r="T156" s="107" t="b">
        <v>1</v>
      </c>
      <c r="U156" s="107" t="b">
        <v>1</v>
      </c>
      <c r="V156" s="98"/>
      <c r="W156" s="98"/>
      <c r="X156" s="98"/>
      <c r="Y156" s="98"/>
      <c r="Z156" s="98" t="s">
        <v>232</v>
      </c>
      <c r="AA156" s="98"/>
    </row>
    <row r="157" spans="1:71" s="12" customFormat="1" ht="54.75" hidden="1" customHeight="1" thickBot="1">
      <c r="A157" s="46" t="s">
        <v>221</v>
      </c>
      <c r="B157" s="217" t="s">
        <v>211</v>
      </c>
      <c r="C157" s="218" t="s">
        <v>38</v>
      </c>
      <c r="D157" s="219">
        <v>9</v>
      </c>
      <c r="E157" s="220" t="s">
        <v>62</v>
      </c>
      <c r="F157" s="221" t="s">
        <v>63</v>
      </c>
      <c r="G157" s="221"/>
      <c r="H157" s="338" t="s">
        <v>64</v>
      </c>
      <c r="I157" s="338"/>
      <c r="J157" s="337" t="s">
        <v>74</v>
      </c>
      <c r="K157" s="337"/>
      <c r="L157" s="330">
        <f>Packages!K31</f>
        <v>955</v>
      </c>
      <c r="M157" s="331"/>
      <c r="N157" s="110"/>
      <c r="O157" s="110" t="s">
        <v>62</v>
      </c>
      <c r="P157" s="110"/>
      <c r="Q157" s="196" t="s">
        <v>65</v>
      </c>
      <c r="R157" s="108"/>
      <c r="S157" s="45"/>
      <c r="T157" s="107" t="b">
        <v>1</v>
      </c>
      <c r="U157" s="107" t="b">
        <v>1</v>
      </c>
      <c r="V157" s="98"/>
      <c r="W157" s="98"/>
      <c r="X157" s="98"/>
      <c r="Y157" s="98"/>
      <c r="Z157" s="98" t="s">
        <v>231</v>
      </c>
      <c r="AA157" s="98"/>
    </row>
    <row r="158" spans="1:71" s="12" customFormat="1" ht="54.75" hidden="1" customHeight="1">
      <c r="A158" s="46" t="s">
        <v>169</v>
      </c>
      <c r="B158" s="202" t="s">
        <v>36</v>
      </c>
      <c r="C158" s="222" t="s">
        <v>38</v>
      </c>
      <c r="D158" s="223">
        <v>3</v>
      </c>
      <c r="E158" s="224" t="s">
        <v>70</v>
      </c>
      <c r="F158" s="225" t="s">
        <v>63</v>
      </c>
      <c r="G158" s="225"/>
      <c r="H158" s="360" t="s">
        <v>64</v>
      </c>
      <c r="I158" s="360"/>
      <c r="J158" s="361" t="s">
        <v>74</v>
      </c>
      <c r="K158" s="361"/>
      <c r="L158" s="330">
        <f>Packages!K32</f>
        <v>595</v>
      </c>
      <c r="M158" s="331"/>
      <c r="N158" s="110"/>
      <c r="O158" s="110" t="s">
        <v>70</v>
      </c>
      <c r="P158" s="110"/>
      <c r="Q158" s="196"/>
      <c r="R158" s="108"/>
      <c r="S158" s="45"/>
      <c r="T158" s="107" t="b">
        <v>1</v>
      </c>
      <c r="U158" s="107" t="b">
        <v>1</v>
      </c>
      <c r="V158" s="99"/>
      <c r="W158" s="99"/>
      <c r="X158" s="99"/>
      <c r="Y158" s="99"/>
      <c r="Z158" s="99" t="s">
        <v>187</v>
      </c>
      <c r="AA158" s="98"/>
    </row>
    <row r="159" spans="1:71" s="12" customFormat="1" ht="54.75" hidden="1" customHeight="1">
      <c r="A159" s="46" t="s">
        <v>170</v>
      </c>
      <c r="B159" s="214" t="s">
        <v>77</v>
      </c>
      <c r="C159" s="215" t="s">
        <v>38</v>
      </c>
      <c r="D159" s="216">
        <v>4</v>
      </c>
      <c r="E159" s="226" t="s">
        <v>70</v>
      </c>
      <c r="F159" s="210" t="s">
        <v>63</v>
      </c>
      <c r="G159" s="210"/>
      <c r="H159" s="332" t="s">
        <v>64</v>
      </c>
      <c r="I159" s="332"/>
      <c r="J159" s="336" t="s">
        <v>74</v>
      </c>
      <c r="K159" s="336"/>
      <c r="L159" s="330">
        <f>Packages!K33</f>
        <v>745</v>
      </c>
      <c r="M159" s="331"/>
      <c r="N159" s="110"/>
      <c r="O159" s="110" t="s">
        <v>70</v>
      </c>
      <c r="P159" s="110"/>
      <c r="Q159" s="196"/>
      <c r="R159" s="108"/>
      <c r="S159" s="45"/>
      <c r="T159" s="107" t="b">
        <v>1</v>
      </c>
      <c r="U159" s="107" t="b">
        <v>1</v>
      </c>
      <c r="V159" s="98"/>
      <c r="W159" s="98"/>
      <c r="X159" s="98"/>
      <c r="Y159" s="98"/>
      <c r="Z159" s="98" t="s">
        <v>188</v>
      </c>
      <c r="AA159" s="98"/>
    </row>
    <row r="160" spans="1:71" s="12" customFormat="1" ht="54.75" hidden="1" customHeight="1">
      <c r="A160" s="46" t="s">
        <v>171</v>
      </c>
      <c r="B160" s="214" t="s">
        <v>78</v>
      </c>
      <c r="C160" s="215" t="s">
        <v>38</v>
      </c>
      <c r="D160" s="216">
        <v>5</v>
      </c>
      <c r="E160" s="226" t="s">
        <v>70</v>
      </c>
      <c r="F160" s="210" t="s">
        <v>63</v>
      </c>
      <c r="G160" s="210"/>
      <c r="H160" s="332" t="s">
        <v>64</v>
      </c>
      <c r="I160" s="332"/>
      <c r="J160" s="336" t="s">
        <v>74</v>
      </c>
      <c r="K160" s="336"/>
      <c r="L160" s="330">
        <f>Packages!K34</f>
        <v>895</v>
      </c>
      <c r="M160" s="331"/>
      <c r="N160" s="110"/>
      <c r="O160" s="110" t="s">
        <v>70</v>
      </c>
      <c r="P160" s="110"/>
      <c r="Q160" s="196"/>
      <c r="R160" s="108"/>
      <c r="S160" s="45"/>
      <c r="T160" s="107" t="b">
        <v>1</v>
      </c>
      <c r="U160" s="107" t="b">
        <v>1</v>
      </c>
      <c r="V160" s="98"/>
      <c r="W160" s="98"/>
      <c r="X160" s="98"/>
      <c r="Y160" s="98"/>
      <c r="Z160" s="98" t="s">
        <v>189</v>
      </c>
      <c r="AA160" s="98"/>
    </row>
    <row r="161" spans="1:27" s="12" customFormat="1" ht="54.75" hidden="1" customHeight="1" thickBot="1">
      <c r="A161" s="46" t="s">
        <v>172</v>
      </c>
      <c r="B161" s="217" t="s">
        <v>79</v>
      </c>
      <c r="C161" s="218" t="s">
        <v>38</v>
      </c>
      <c r="D161" s="219">
        <v>6</v>
      </c>
      <c r="E161" s="227" t="s">
        <v>70</v>
      </c>
      <c r="F161" s="221" t="s">
        <v>63</v>
      </c>
      <c r="G161" s="221"/>
      <c r="H161" s="338" t="s">
        <v>64</v>
      </c>
      <c r="I161" s="338"/>
      <c r="J161" s="337" t="s">
        <v>74</v>
      </c>
      <c r="K161" s="337"/>
      <c r="L161" s="330">
        <f>Packages!K35</f>
        <v>1045</v>
      </c>
      <c r="M161" s="331"/>
      <c r="N161" s="110"/>
      <c r="O161" s="110" t="s">
        <v>70</v>
      </c>
      <c r="P161" s="110"/>
      <c r="Q161" s="196"/>
      <c r="R161" s="108"/>
      <c r="S161" s="45"/>
      <c r="T161" s="107" t="b">
        <v>1</v>
      </c>
      <c r="U161" s="107" t="b">
        <v>1</v>
      </c>
      <c r="V161" s="98"/>
      <c r="W161" s="98"/>
      <c r="X161" s="98"/>
      <c r="Y161" s="98"/>
      <c r="Z161" s="98" t="s">
        <v>190</v>
      </c>
      <c r="AA161" s="98"/>
    </row>
    <row r="162" spans="1:27" s="12" customFormat="1" ht="54.75" hidden="1" customHeight="1" thickBot="1">
      <c r="A162" s="46" t="s">
        <v>173</v>
      </c>
      <c r="B162" s="217" t="s">
        <v>142</v>
      </c>
      <c r="C162" s="218" t="s">
        <v>38</v>
      </c>
      <c r="D162" s="219">
        <v>7</v>
      </c>
      <c r="E162" s="227" t="s">
        <v>70</v>
      </c>
      <c r="F162" s="221" t="s">
        <v>63</v>
      </c>
      <c r="G162" s="221"/>
      <c r="H162" s="338" t="s">
        <v>64</v>
      </c>
      <c r="I162" s="338"/>
      <c r="J162" s="337" t="s">
        <v>74</v>
      </c>
      <c r="K162" s="337"/>
      <c r="L162" s="330">
        <f>Packages!K36</f>
        <v>1195</v>
      </c>
      <c r="M162" s="331"/>
      <c r="N162" s="110"/>
      <c r="O162" s="110" t="s">
        <v>70</v>
      </c>
      <c r="P162" s="110"/>
      <c r="Q162" s="196"/>
      <c r="R162" s="108"/>
      <c r="S162" s="45"/>
      <c r="T162" s="107" t="b">
        <v>1</v>
      </c>
      <c r="U162" s="107" t="b">
        <v>1</v>
      </c>
      <c r="V162" s="98"/>
      <c r="W162" s="98"/>
      <c r="X162" s="98"/>
      <c r="Y162" s="98"/>
      <c r="Z162" s="98" t="s">
        <v>194</v>
      </c>
      <c r="AA162" s="98"/>
    </row>
    <row r="163" spans="1:27" s="12" customFormat="1" ht="54.75" hidden="1" customHeight="1" thickBot="1">
      <c r="A163" s="46" t="s">
        <v>214</v>
      </c>
      <c r="B163" s="217" t="s">
        <v>212</v>
      </c>
      <c r="C163" s="218" t="s">
        <v>38</v>
      </c>
      <c r="D163" s="232">
        <v>8</v>
      </c>
      <c r="E163" s="227" t="s">
        <v>70</v>
      </c>
      <c r="F163" s="221" t="s">
        <v>63</v>
      </c>
      <c r="G163" s="221"/>
      <c r="H163" s="338" t="s">
        <v>64</v>
      </c>
      <c r="I163" s="338"/>
      <c r="J163" s="337" t="s">
        <v>74</v>
      </c>
      <c r="K163" s="337"/>
      <c r="L163" s="330">
        <f>Packages!K37</f>
        <v>1345</v>
      </c>
      <c r="M163" s="331"/>
      <c r="N163" s="110"/>
      <c r="O163" s="110" t="s">
        <v>70</v>
      </c>
      <c r="P163" s="110"/>
      <c r="Q163" s="196"/>
      <c r="R163" s="108"/>
      <c r="S163" s="45"/>
      <c r="T163" s="107" t="b">
        <v>1</v>
      </c>
      <c r="U163" s="107" t="b">
        <v>1</v>
      </c>
      <c r="V163" s="98"/>
      <c r="W163" s="98"/>
      <c r="X163" s="98"/>
      <c r="Y163" s="98"/>
      <c r="Z163" s="98" t="s">
        <v>233</v>
      </c>
      <c r="AA163" s="98"/>
    </row>
    <row r="164" spans="1:27" s="12" customFormat="1" ht="54.75" hidden="1" customHeight="1" thickBot="1">
      <c r="A164" s="46" t="s">
        <v>215</v>
      </c>
      <c r="B164" s="217" t="s">
        <v>213</v>
      </c>
      <c r="C164" s="218" t="s">
        <v>38</v>
      </c>
      <c r="D164" s="232">
        <v>9</v>
      </c>
      <c r="E164" s="227" t="s">
        <v>70</v>
      </c>
      <c r="F164" s="221" t="s">
        <v>63</v>
      </c>
      <c r="G164" s="221"/>
      <c r="H164" s="338" t="s">
        <v>64</v>
      </c>
      <c r="I164" s="338"/>
      <c r="J164" s="337" t="s">
        <v>74</v>
      </c>
      <c r="K164" s="337"/>
      <c r="L164" s="330">
        <f>Packages!K38</f>
        <v>1495</v>
      </c>
      <c r="M164" s="331"/>
      <c r="N164" s="110"/>
      <c r="O164" s="110" t="s">
        <v>70</v>
      </c>
      <c r="P164" s="110"/>
      <c r="Q164" s="196"/>
      <c r="R164" s="108"/>
      <c r="S164" s="45"/>
      <c r="T164" s="107" t="b">
        <v>1</v>
      </c>
      <c r="U164" s="107" t="b">
        <v>1</v>
      </c>
      <c r="V164" s="98"/>
      <c r="W164" s="98"/>
      <c r="X164" s="98"/>
      <c r="Y164" s="98"/>
      <c r="Z164" s="98" t="s">
        <v>234</v>
      </c>
      <c r="AA164" s="98"/>
    </row>
    <row r="165" spans="1:27" s="12" customFormat="1" ht="54.75" hidden="1" customHeight="1">
      <c r="A165" s="47" t="s">
        <v>235</v>
      </c>
      <c r="B165" s="202" t="s">
        <v>81</v>
      </c>
      <c r="C165" s="222" t="s">
        <v>118</v>
      </c>
      <c r="D165" s="228" t="s">
        <v>82</v>
      </c>
      <c r="E165" s="228" t="s">
        <v>82</v>
      </c>
      <c r="F165" s="228" t="s">
        <v>82</v>
      </c>
      <c r="G165" s="228"/>
      <c r="H165" s="377" t="s">
        <v>82</v>
      </c>
      <c r="I165" s="377"/>
      <c r="J165" s="378" t="s">
        <v>64</v>
      </c>
      <c r="K165" s="378"/>
      <c r="L165" s="358">
        <f>Packages!K39</f>
        <v>90</v>
      </c>
      <c r="M165" s="359"/>
      <c r="N165" s="110"/>
      <c r="O165" s="110" t="s">
        <v>83</v>
      </c>
      <c r="P165" s="110"/>
      <c r="Q165" s="196"/>
      <c r="R165" s="45"/>
      <c r="S165" s="45"/>
      <c r="T165" s="286" t="b">
        <v>0</v>
      </c>
      <c r="U165" s="286" t="b">
        <v>0</v>
      </c>
      <c r="V165" s="98"/>
      <c r="W165" s="98"/>
      <c r="X165" s="98"/>
      <c r="Y165" s="98"/>
      <c r="Z165" s="98" t="s">
        <v>80</v>
      </c>
      <c r="AA165" s="98"/>
    </row>
    <row r="166" spans="1:27" s="12" customFormat="1" ht="52.5" hidden="1">
      <c r="A166" s="141" t="s">
        <v>236</v>
      </c>
      <c r="B166" s="214" t="s">
        <v>85</v>
      </c>
      <c r="C166" s="216" t="s">
        <v>119</v>
      </c>
      <c r="D166" s="229" t="s">
        <v>82</v>
      </c>
      <c r="E166" s="229" t="s">
        <v>82</v>
      </c>
      <c r="F166" s="230" t="s">
        <v>63</v>
      </c>
      <c r="G166" s="230"/>
      <c r="H166" s="368" t="s">
        <v>82</v>
      </c>
      <c r="I166" s="368"/>
      <c r="J166" s="379" t="s">
        <v>64</v>
      </c>
      <c r="K166" s="379"/>
      <c r="L166" s="369">
        <f>Packages!K40</f>
        <v>195</v>
      </c>
      <c r="M166" s="370"/>
      <c r="N166" s="110"/>
      <c r="O166" s="110"/>
      <c r="P166" s="110"/>
      <c r="Q166" s="194"/>
      <c r="R166" s="45"/>
      <c r="S166" s="45"/>
      <c r="T166" s="286" t="b">
        <v>0</v>
      </c>
      <c r="U166" s="286" t="b">
        <v>1</v>
      </c>
      <c r="V166" s="98"/>
      <c r="W166" s="98"/>
      <c r="X166" s="98"/>
      <c r="Y166" s="98"/>
      <c r="Z166" s="98" t="s">
        <v>84</v>
      </c>
      <c r="AA166" s="98"/>
    </row>
    <row r="167" spans="1:27" s="12" customFormat="1" ht="52.9" hidden="1" thickBot="1">
      <c r="A167" s="141" t="s">
        <v>238</v>
      </c>
      <c r="B167" s="231" t="s">
        <v>43</v>
      </c>
      <c r="C167" s="232" t="s">
        <v>120</v>
      </c>
      <c r="D167" s="233" t="s">
        <v>82</v>
      </c>
      <c r="E167" s="233" t="s">
        <v>82</v>
      </c>
      <c r="F167" s="221" t="s">
        <v>63</v>
      </c>
      <c r="G167" s="221"/>
      <c r="H167" s="376" t="s">
        <v>82</v>
      </c>
      <c r="I167" s="376"/>
      <c r="J167" s="376"/>
      <c r="K167" s="376"/>
      <c r="L167" s="330">
        <f>Packages!K41</f>
        <v>105</v>
      </c>
      <c r="M167" s="331"/>
      <c r="N167" s="110"/>
      <c r="O167" s="110"/>
      <c r="P167" s="110"/>
      <c r="Q167" s="194"/>
      <c r="R167" s="45"/>
      <c r="S167" s="45"/>
      <c r="T167" s="286" t="b">
        <v>0</v>
      </c>
      <c r="U167" s="286" t="b">
        <v>1</v>
      </c>
      <c r="V167" s="98"/>
      <c r="W167" s="98"/>
      <c r="X167" s="98"/>
      <c r="Y167" s="98"/>
      <c r="Z167" s="98" t="s">
        <v>237</v>
      </c>
      <c r="AA167" s="98"/>
    </row>
    <row r="168" spans="1:27" s="12" customFormat="1" ht="36" hidden="1" customHeight="1" thickBot="1">
      <c r="A168" s="45"/>
      <c r="B168" s="373" t="s">
        <v>86</v>
      </c>
      <c r="C168" s="374"/>
      <c r="D168" s="374"/>
      <c r="E168" s="374"/>
      <c r="F168" s="374"/>
      <c r="G168" s="374"/>
      <c r="H168" s="374"/>
      <c r="I168" s="374"/>
      <c r="J168" s="374"/>
      <c r="K168" s="374"/>
      <c r="L168" s="374"/>
      <c r="M168" s="375"/>
      <c r="N168" s="111"/>
      <c r="O168" s="111"/>
      <c r="P168" s="111"/>
      <c r="Q168" s="195"/>
      <c r="R168" s="45"/>
      <c r="S168" s="45"/>
      <c r="T168" s="106"/>
      <c r="U168" s="98"/>
      <c r="V168" s="98"/>
      <c r="W168" s="98"/>
      <c r="X168" s="98"/>
      <c r="Y168" s="98"/>
      <c r="Z168" s="98"/>
      <c r="AA168" s="98"/>
    </row>
    <row r="169" spans="1:27" s="12" customFormat="1" ht="50.25" hidden="1" customHeight="1">
      <c r="A169" s="48"/>
      <c r="B169" s="371" t="s">
        <v>87</v>
      </c>
      <c r="C169" s="372"/>
      <c r="D169" s="228" t="s">
        <v>82</v>
      </c>
      <c r="E169" s="224" t="s">
        <v>62</v>
      </c>
      <c r="F169" s="228" t="s">
        <v>82</v>
      </c>
      <c r="G169" s="228"/>
      <c r="H169" s="377" t="s">
        <v>88</v>
      </c>
      <c r="I169" s="377"/>
      <c r="J169" s="377"/>
      <c r="K169" s="377"/>
      <c r="L169" s="358">
        <f>Packages!K43</f>
        <v>90</v>
      </c>
      <c r="M169" s="359"/>
      <c r="N169" s="110"/>
      <c r="O169" s="110"/>
      <c r="P169" s="110"/>
      <c r="Q169" s="195"/>
      <c r="R169" s="45"/>
      <c r="S169" s="45"/>
      <c r="T169" s="106"/>
      <c r="U169" s="98"/>
      <c r="V169" s="98"/>
      <c r="W169" s="98"/>
      <c r="X169" s="98"/>
      <c r="Y169" s="98"/>
      <c r="Z169" s="98"/>
      <c r="AA169" s="98"/>
    </row>
    <row r="170" spans="1:27" s="12" customFormat="1" ht="50.25" hidden="1" customHeight="1">
      <c r="A170" s="48"/>
      <c r="B170" s="366" t="s">
        <v>89</v>
      </c>
      <c r="C170" s="367"/>
      <c r="D170" s="229" t="s">
        <v>82</v>
      </c>
      <c r="E170" s="226" t="s">
        <v>70</v>
      </c>
      <c r="F170" s="229" t="s">
        <v>82</v>
      </c>
      <c r="G170" s="229"/>
      <c r="H170" s="368" t="s">
        <v>88</v>
      </c>
      <c r="I170" s="368"/>
      <c r="J170" s="368"/>
      <c r="K170" s="368"/>
      <c r="L170" s="369">
        <f>Packages!K44</f>
        <v>150</v>
      </c>
      <c r="M170" s="370"/>
      <c r="N170" s="110"/>
      <c r="O170" s="110"/>
      <c r="P170" s="110"/>
      <c r="Q170" s="195"/>
      <c r="R170" s="45"/>
      <c r="S170" s="45"/>
      <c r="T170" s="106"/>
      <c r="U170" s="98"/>
      <c r="V170" s="98"/>
      <c r="W170" s="98"/>
      <c r="X170" s="98"/>
      <c r="Y170" s="98"/>
      <c r="Z170" s="98"/>
      <c r="AA170" s="98"/>
    </row>
    <row r="171" spans="1:27" s="12" customFormat="1" ht="50.25" hidden="1" customHeight="1" thickBot="1">
      <c r="A171" s="48"/>
      <c r="B171" s="362" t="s">
        <v>90</v>
      </c>
      <c r="C171" s="363"/>
      <c r="D171" s="234" t="s">
        <v>82</v>
      </c>
      <c r="E171" s="220" t="s">
        <v>70</v>
      </c>
      <c r="F171" s="234" t="s">
        <v>82</v>
      </c>
      <c r="G171" s="234"/>
      <c r="H171" s="376" t="s">
        <v>88</v>
      </c>
      <c r="I171" s="376"/>
      <c r="J171" s="376"/>
      <c r="K171" s="376"/>
      <c r="L171" s="364">
        <f>Packages!K45</f>
        <v>60</v>
      </c>
      <c r="M171" s="365"/>
      <c r="N171" s="110"/>
      <c r="O171" s="110"/>
      <c r="P171" s="110"/>
      <c r="Q171" s="195"/>
      <c r="R171" s="45"/>
      <c r="S171" s="45"/>
      <c r="T171" s="106"/>
      <c r="U171" s="98"/>
      <c r="V171" s="98"/>
      <c r="W171" s="98"/>
      <c r="X171" s="98"/>
      <c r="Y171" s="98"/>
      <c r="Z171" s="98"/>
      <c r="AA171" s="98"/>
    </row>
    <row r="172" spans="1:27" s="10" customFormat="1" hidden="1">
      <c r="B172" s="235"/>
      <c r="C172" s="11"/>
      <c r="D172" s="11"/>
      <c r="E172" s="11"/>
      <c r="F172" s="236"/>
      <c r="G172" s="236"/>
      <c r="H172" s="11"/>
      <c r="I172" s="237"/>
      <c r="J172" s="237"/>
      <c r="K172" s="237"/>
      <c r="L172" s="237"/>
      <c r="M172" s="238"/>
      <c r="N172" s="238"/>
      <c r="O172" s="238"/>
      <c r="P172" s="238"/>
      <c r="Q172" s="238"/>
      <c r="R172" s="238"/>
      <c r="S172" s="238"/>
      <c r="T172" s="238"/>
      <c r="U172" s="238"/>
      <c r="V172" s="238"/>
      <c r="W172" s="238"/>
      <c r="X172" s="238"/>
      <c r="Y172" s="238"/>
      <c r="Z172" s="238"/>
      <c r="AA172" s="238"/>
    </row>
    <row r="173" spans="1:27" s="10" customFormat="1" hidden="1">
      <c r="B173" s="235"/>
      <c r="C173" s="11"/>
      <c r="D173" s="11"/>
      <c r="E173" s="11"/>
      <c r="F173" s="236"/>
      <c r="G173" s="236"/>
      <c r="H173" s="11"/>
      <c r="I173" s="237"/>
      <c r="J173" s="237"/>
      <c r="K173" s="237"/>
      <c r="L173" s="237"/>
      <c r="M173" s="238"/>
      <c r="N173" s="238"/>
      <c r="O173" s="238"/>
      <c r="P173" s="238"/>
      <c r="Q173" s="238"/>
      <c r="R173" s="238"/>
      <c r="S173" s="238"/>
      <c r="T173" s="238"/>
      <c r="U173" s="238"/>
      <c r="V173" s="238"/>
      <c r="W173" s="238"/>
      <c r="X173" s="238"/>
      <c r="Y173" s="238"/>
      <c r="Z173" s="238"/>
      <c r="AA173" s="238"/>
    </row>
    <row r="174" spans="1:27" s="12" customFormat="1" ht="21" hidden="1" customHeight="1">
      <c r="C174" s="11" t="s">
        <v>91</v>
      </c>
      <c r="D174" s="11"/>
    </row>
    <row r="175" spans="1:27" s="12" customFormat="1" ht="21" hidden="1" customHeight="1">
      <c r="C175" s="11" t="s">
        <v>92</v>
      </c>
      <c r="D175" s="43" t="s">
        <v>93</v>
      </c>
    </row>
    <row r="176" spans="1:27" s="12" customFormat="1" ht="21" hidden="1" customHeight="1">
      <c r="C176" s="11"/>
      <c r="D176" s="43">
        <f>3*L169</f>
        <v>270</v>
      </c>
    </row>
    <row r="177" spans="2:27" s="10" customFormat="1" hidden="1">
      <c r="B177" s="235"/>
      <c r="C177" s="11"/>
      <c r="D177" s="11"/>
      <c r="E177" s="11"/>
      <c r="F177" s="236"/>
      <c r="G177" s="236"/>
      <c r="H177" s="11"/>
      <c r="I177" s="237"/>
      <c r="J177" s="237"/>
      <c r="K177" s="237"/>
      <c r="L177" s="237"/>
      <c r="M177" s="238"/>
      <c r="N177" s="238"/>
      <c r="O177" s="238"/>
      <c r="P177" s="238"/>
      <c r="Q177" s="238"/>
      <c r="R177" s="238"/>
      <c r="S177" s="238"/>
      <c r="T177" s="238"/>
      <c r="U177" s="238"/>
      <c r="V177" s="238"/>
      <c r="W177" s="238"/>
      <c r="X177" s="238"/>
      <c r="Y177" s="238"/>
      <c r="Z177" s="238"/>
      <c r="AA177" s="238"/>
    </row>
    <row r="178" spans="2:27" s="10" customFormat="1" hidden="1">
      <c r="B178" s="235"/>
      <c r="C178" s="11"/>
      <c r="D178" s="11"/>
      <c r="E178" s="11"/>
      <c r="F178" s="236"/>
      <c r="G178" s="236"/>
      <c r="H178" s="11"/>
      <c r="I178" s="237"/>
      <c r="J178" s="237"/>
      <c r="K178" s="237"/>
      <c r="L178" s="237"/>
      <c r="M178" s="238"/>
      <c r="N178" s="238"/>
      <c r="O178" s="238"/>
      <c r="P178" s="238"/>
      <c r="Q178" s="238"/>
      <c r="R178" s="238"/>
      <c r="S178" s="238"/>
      <c r="T178" s="238"/>
      <c r="U178" s="238"/>
      <c r="V178" s="238"/>
      <c r="W178" s="238"/>
      <c r="X178" s="238"/>
      <c r="Y178" s="238"/>
      <c r="Z178" s="238"/>
      <c r="AA178" s="238"/>
    </row>
    <row r="179" spans="2:27" s="10" customFormat="1" hidden="1">
      <c r="B179" s="235"/>
      <c r="C179" s="11"/>
      <c r="D179" s="11"/>
      <c r="E179" s="11"/>
      <c r="F179" s="236"/>
      <c r="G179" s="236"/>
      <c r="H179" s="11"/>
      <c r="I179" s="237"/>
      <c r="J179" s="237"/>
      <c r="K179" s="237"/>
      <c r="L179" s="237"/>
      <c r="M179" s="238"/>
      <c r="N179" s="238"/>
      <c r="O179" s="238"/>
      <c r="P179" s="238"/>
      <c r="Q179" s="238"/>
      <c r="R179" s="238"/>
      <c r="S179" s="238"/>
      <c r="T179" s="238"/>
      <c r="U179" s="238"/>
      <c r="V179" s="238"/>
      <c r="W179" s="238"/>
      <c r="X179" s="238"/>
      <c r="Y179" s="238"/>
      <c r="Z179" s="238"/>
      <c r="AA179" s="238"/>
    </row>
    <row r="180" spans="2:27" s="10" customFormat="1" hidden="1">
      <c r="B180" s="235"/>
      <c r="C180" s="11"/>
      <c r="D180" s="11"/>
      <c r="E180" s="11"/>
      <c r="F180" s="236"/>
      <c r="G180" s="236"/>
      <c r="H180" s="11"/>
      <c r="I180" s="237"/>
      <c r="J180" s="237"/>
      <c r="K180" s="237"/>
      <c r="L180" s="237"/>
      <c r="M180" s="238"/>
      <c r="N180" s="238"/>
      <c r="O180" s="238"/>
      <c r="P180" s="238"/>
      <c r="Q180" s="238"/>
      <c r="R180" s="238"/>
      <c r="S180" s="238"/>
      <c r="T180" s="238"/>
      <c r="U180" s="238"/>
      <c r="V180" s="238"/>
      <c r="W180" s="238"/>
      <c r="X180" s="238"/>
      <c r="Y180" s="238"/>
      <c r="Z180" s="238"/>
      <c r="AA180" s="238"/>
    </row>
    <row r="181" spans="2:27" s="10" customFormat="1" hidden="1">
      <c r="B181" s="235"/>
      <c r="C181" s="11"/>
      <c r="D181" s="11"/>
      <c r="E181" s="11"/>
      <c r="F181" s="236"/>
      <c r="G181" s="236"/>
      <c r="H181" s="11"/>
      <c r="I181" s="237"/>
      <c r="J181" s="237"/>
      <c r="K181" s="237"/>
      <c r="L181" s="237"/>
      <c r="M181" s="238"/>
      <c r="N181" s="238"/>
      <c r="O181" s="238"/>
      <c r="P181" s="238"/>
      <c r="Q181" s="238"/>
      <c r="R181" s="238"/>
      <c r="S181" s="238"/>
      <c r="T181" s="238"/>
      <c r="U181" s="238"/>
      <c r="V181" s="238"/>
      <c r="W181" s="238"/>
      <c r="X181" s="238"/>
      <c r="Y181" s="238"/>
      <c r="Z181" s="238"/>
      <c r="AA181" s="238"/>
    </row>
    <row r="182" spans="2:27" s="10" customFormat="1" hidden="1">
      <c r="B182" s="235"/>
      <c r="C182" s="11"/>
      <c r="D182" s="11"/>
      <c r="E182" s="11"/>
      <c r="F182" s="236"/>
      <c r="G182" s="236"/>
      <c r="H182" s="11"/>
      <c r="I182" s="237"/>
      <c r="J182" s="237"/>
      <c r="K182" s="237"/>
      <c r="L182" s="237"/>
      <c r="M182" s="238"/>
      <c r="N182" s="238"/>
      <c r="O182" s="238"/>
      <c r="P182" s="238"/>
      <c r="Q182" s="238"/>
      <c r="R182" s="238"/>
      <c r="S182" s="238"/>
      <c r="T182" s="238"/>
      <c r="U182" s="238"/>
      <c r="V182" s="238"/>
      <c r="W182" s="238"/>
      <c r="X182" s="238"/>
      <c r="Y182" s="238"/>
      <c r="Z182" s="238"/>
      <c r="AA182" s="238"/>
    </row>
    <row r="183" spans="2:27" s="10" customFormat="1" hidden="1">
      <c r="B183" s="235"/>
      <c r="C183" s="11"/>
      <c r="D183" s="11"/>
      <c r="E183" s="11"/>
      <c r="F183" s="236"/>
      <c r="G183" s="236"/>
      <c r="H183" s="11"/>
      <c r="I183" s="237"/>
      <c r="J183" s="237"/>
      <c r="K183" s="237"/>
      <c r="L183" s="237"/>
      <c r="M183" s="238"/>
      <c r="N183" s="238"/>
      <c r="O183" s="238"/>
      <c r="P183" s="238"/>
      <c r="Q183" s="238"/>
      <c r="R183" s="238"/>
      <c r="S183" s="238"/>
      <c r="T183" s="238"/>
      <c r="U183" s="238"/>
      <c r="V183" s="238"/>
      <c r="W183" s="238"/>
      <c r="X183" s="238"/>
      <c r="Y183" s="238"/>
      <c r="Z183" s="238"/>
      <c r="AA183" s="238"/>
    </row>
    <row r="184" spans="2:27" s="10" customFormat="1" hidden="1">
      <c r="B184" s="235"/>
      <c r="C184" s="11"/>
      <c r="D184" s="11"/>
      <c r="E184" s="11"/>
      <c r="F184" s="236"/>
      <c r="G184" s="236"/>
      <c r="H184" s="11"/>
      <c r="I184" s="237"/>
      <c r="J184" s="237"/>
      <c r="K184" s="237"/>
      <c r="L184" s="237"/>
      <c r="M184" s="238"/>
      <c r="N184" s="238"/>
      <c r="O184" s="238"/>
      <c r="P184" s="238"/>
      <c r="Q184" s="238"/>
      <c r="R184" s="238"/>
      <c r="S184" s="238"/>
      <c r="T184" s="238"/>
      <c r="U184" s="238"/>
      <c r="V184" s="238"/>
      <c r="W184" s="238"/>
      <c r="X184" s="238"/>
      <c r="Y184" s="238"/>
      <c r="Z184" s="238"/>
      <c r="AA184" s="238"/>
    </row>
    <row r="185" spans="2:27" s="10" customFormat="1" hidden="1">
      <c r="B185" s="235"/>
      <c r="C185" s="11"/>
      <c r="D185" s="11"/>
      <c r="E185" s="11"/>
      <c r="F185" s="236"/>
      <c r="G185" s="236"/>
      <c r="H185" s="11"/>
      <c r="I185" s="237"/>
      <c r="J185" s="237"/>
      <c r="K185" s="237"/>
      <c r="L185" s="237"/>
      <c r="M185" s="238"/>
      <c r="N185" s="238"/>
      <c r="O185" s="238"/>
      <c r="P185" s="238"/>
      <c r="Q185" s="238"/>
      <c r="R185" s="238"/>
      <c r="S185" s="238"/>
      <c r="T185" s="238"/>
      <c r="U185" s="238"/>
      <c r="V185" s="238"/>
      <c r="W185" s="238"/>
      <c r="X185" s="238"/>
      <c r="Y185" s="238"/>
      <c r="Z185" s="238"/>
      <c r="AA185" s="238"/>
    </row>
    <row r="186" spans="2:27" s="10" customFormat="1" hidden="1">
      <c r="B186" s="235"/>
      <c r="C186" s="11"/>
      <c r="D186" s="11"/>
      <c r="E186" s="11"/>
      <c r="F186" s="236"/>
      <c r="G186" s="236"/>
      <c r="H186" s="11"/>
      <c r="I186" s="237"/>
      <c r="J186" s="237"/>
      <c r="K186" s="237"/>
      <c r="L186" s="237"/>
      <c r="M186" s="238"/>
      <c r="N186" s="238"/>
      <c r="O186" s="238"/>
      <c r="P186" s="238"/>
      <c r="Q186" s="238"/>
      <c r="R186" s="238"/>
      <c r="S186" s="238"/>
      <c r="T186" s="238"/>
      <c r="U186" s="238"/>
      <c r="V186" s="238"/>
      <c r="W186" s="238"/>
      <c r="X186" s="238"/>
      <c r="Y186" s="238"/>
      <c r="Z186" s="238"/>
      <c r="AA186" s="238"/>
    </row>
    <row r="187" spans="2:27" s="10" customFormat="1" hidden="1">
      <c r="B187" s="235"/>
      <c r="C187" s="11"/>
      <c r="D187" s="11"/>
      <c r="E187" s="11"/>
      <c r="F187" s="236"/>
      <c r="G187" s="236"/>
      <c r="H187" s="11"/>
      <c r="I187" s="237"/>
      <c r="J187" s="237"/>
      <c r="K187" s="237"/>
      <c r="L187" s="237"/>
      <c r="M187" s="238"/>
      <c r="N187" s="238"/>
      <c r="O187" s="238"/>
      <c r="P187" s="238"/>
      <c r="Q187" s="238"/>
      <c r="R187" s="238"/>
      <c r="S187" s="238"/>
      <c r="T187" s="238"/>
      <c r="U187" s="238"/>
      <c r="V187" s="238"/>
      <c r="W187" s="238"/>
      <c r="X187" s="238"/>
      <c r="Y187" s="238"/>
      <c r="Z187" s="238"/>
      <c r="AA187" s="238"/>
    </row>
    <row r="188" spans="2:27" s="10" customFormat="1" hidden="1">
      <c r="B188" s="235"/>
      <c r="C188" s="11"/>
      <c r="D188" s="11"/>
      <c r="E188" s="11"/>
      <c r="F188" s="236"/>
      <c r="G188" s="236"/>
      <c r="H188" s="11"/>
      <c r="I188" s="237"/>
      <c r="J188" s="237"/>
      <c r="K188" s="237"/>
      <c r="L188" s="237"/>
      <c r="M188" s="238"/>
      <c r="N188" s="238"/>
      <c r="O188" s="238"/>
      <c r="P188" s="238"/>
      <c r="Q188" s="238"/>
      <c r="R188" s="238"/>
      <c r="S188" s="238"/>
      <c r="T188" s="238"/>
      <c r="U188" s="238"/>
      <c r="V188" s="238"/>
      <c r="W188" s="238"/>
      <c r="X188" s="238"/>
      <c r="Y188" s="238"/>
      <c r="Z188" s="238"/>
      <c r="AA188" s="238"/>
    </row>
    <row r="189" spans="2:27" s="10" customFormat="1" hidden="1">
      <c r="B189" s="235"/>
      <c r="C189" s="11"/>
      <c r="D189" s="11"/>
      <c r="E189" s="11"/>
      <c r="F189" s="236"/>
      <c r="G189" s="236"/>
      <c r="H189" s="11"/>
      <c r="I189" s="237"/>
      <c r="J189" s="237"/>
      <c r="K189" s="237"/>
      <c r="L189" s="237"/>
      <c r="M189" s="238"/>
      <c r="N189" s="238"/>
      <c r="O189" s="238"/>
      <c r="P189" s="238"/>
      <c r="Q189" s="238"/>
      <c r="R189" s="238"/>
      <c r="S189" s="238"/>
      <c r="T189" s="238"/>
      <c r="U189" s="238"/>
      <c r="V189" s="238"/>
      <c r="W189" s="238"/>
      <c r="X189" s="238"/>
      <c r="Y189" s="238"/>
      <c r="Z189" s="238"/>
      <c r="AA189" s="238"/>
    </row>
    <row r="190" spans="2:27" s="10" customFormat="1" hidden="1">
      <c r="B190" s="235"/>
      <c r="C190" s="11"/>
      <c r="D190" s="11"/>
      <c r="E190" s="11"/>
      <c r="F190" s="236"/>
      <c r="G190" s="236"/>
      <c r="H190" s="11"/>
      <c r="I190" s="237"/>
      <c r="J190" s="237"/>
      <c r="K190" s="237"/>
      <c r="L190" s="237"/>
      <c r="M190" s="238"/>
      <c r="N190" s="238"/>
      <c r="O190" s="238"/>
      <c r="P190" s="238"/>
      <c r="Q190" s="238"/>
      <c r="R190" s="238"/>
      <c r="S190" s="238"/>
      <c r="T190" s="238"/>
      <c r="U190" s="238"/>
      <c r="V190" s="238"/>
      <c r="W190" s="238"/>
      <c r="X190" s="238"/>
      <c r="Y190" s="238"/>
      <c r="Z190" s="238"/>
      <c r="AA190" s="238"/>
    </row>
    <row r="191" spans="2:27" s="10" customFormat="1" hidden="1">
      <c r="B191" s="235"/>
      <c r="C191" s="11"/>
      <c r="D191" s="11"/>
      <c r="E191" s="11"/>
      <c r="F191" s="236"/>
      <c r="G191" s="236"/>
      <c r="H191" s="11"/>
      <c r="I191" s="237"/>
      <c r="J191" s="237"/>
      <c r="K191" s="237"/>
      <c r="L191" s="237"/>
      <c r="M191" s="238"/>
      <c r="N191" s="238"/>
      <c r="O191" s="238"/>
      <c r="P191" s="238"/>
      <c r="Q191" s="238"/>
      <c r="R191" s="238"/>
      <c r="S191" s="238"/>
      <c r="T191" s="238"/>
      <c r="U191" s="238"/>
      <c r="V191" s="238"/>
      <c r="W191" s="238"/>
      <c r="X191" s="238"/>
      <c r="Y191" s="238"/>
      <c r="Z191" s="238"/>
      <c r="AA191" s="238"/>
    </row>
    <row r="192" spans="2:27" s="10" customFormat="1" hidden="1">
      <c r="B192" s="235"/>
      <c r="C192" s="11"/>
      <c r="D192" s="11"/>
      <c r="E192" s="11"/>
      <c r="F192" s="236"/>
      <c r="G192" s="236"/>
      <c r="H192" s="11"/>
      <c r="I192" s="237"/>
      <c r="J192" s="237"/>
      <c r="K192" s="237"/>
      <c r="L192" s="237"/>
      <c r="M192" s="238"/>
      <c r="N192" s="238"/>
      <c r="O192" s="238"/>
      <c r="P192" s="238"/>
      <c r="Q192" s="238"/>
      <c r="R192" s="238"/>
      <c r="S192" s="238"/>
      <c r="T192" s="238"/>
      <c r="U192" s="238"/>
      <c r="V192" s="238"/>
      <c r="W192" s="238"/>
      <c r="X192" s="238"/>
      <c r="Y192" s="238"/>
      <c r="Z192" s="238"/>
      <c r="AA192" s="238"/>
    </row>
    <row r="193" spans="2:27" s="10" customFormat="1" hidden="1">
      <c r="B193" s="235"/>
      <c r="C193" s="11"/>
      <c r="D193" s="11"/>
      <c r="E193" s="11"/>
      <c r="F193" s="236"/>
      <c r="G193" s="236"/>
      <c r="H193" s="11"/>
      <c r="I193" s="237"/>
      <c r="J193" s="237"/>
      <c r="K193" s="237"/>
      <c r="L193" s="237"/>
      <c r="M193" s="238"/>
      <c r="N193" s="238"/>
      <c r="O193" s="238"/>
      <c r="P193" s="238"/>
      <c r="Q193" s="238"/>
      <c r="R193" s="238"/>
      <c r="S193" s="238"/>
      <c r="T193" s="238"/>
      <c r="U193" s="238"/>
      <c r="V193" s="238"/>
      <c r="W193" s="238"/>
      <c r="X193" s="238"/>
      <c r="Y193" s="238"/>
      <c r="Z193" s="238"/>
      <c r="AA193" s="238"/>
    </row>
    <row r="194" spans="2:27" s="10" customFormat="1" hidden="1">
      <c r="B194" s="235"/>
      <c r="C194" s="11"/>
      <c r="D194" s="11"/>
      <c r="E194" s="11"/>
      <c r="F194" s="236"/>
      <c r="G194" s="236"/>
      <c r="H194" s="11"/>
      <c r="I194" s="237"/>
      <c r="J194" s="237"/>
      <c r="K194" s="237"/>
      <c r="L194" s="237"/>
      <c r="M194" s="238"/>
      <c r="N194" s="238"/>
      <c r="O194" s="238"/>
      <c r="P194" s="238"/>
      <c r="Q194" s="238"/>
      <c r="R194" s="238"/>
      <c r="S194" s="238"/>
      <c r="T194" s="238"/>
      <c r="U194" s="238"/>
      <c r="V194" s="238"/>
      <c r="W194" s="238"/>
      <c r="X194" s="238"/>
      <c r="Y194" s="238"/>
      <c r="Z194" s="238"/>
      <c r="AA194" s="238"/>
    </row>
    <row r="195" spans="2:27" s="10" customFormat="1" hidden="1">
      <c r="B195" s="235"/>
      <c r="C195" s="11"/>
      <c r="D195" s="11"/>
      <c r="E195" s="11"/>
      <c r="F195" s="236"/>
      <c r="G195" s="236"/>
      <c r="H195" s="11"/>
      <c r="I195" s="237"/>
      <c r="J195" s="237"/>
      <c r="K195" s="237"/>
      <c r="L195" s="237"/>
      <c r="M195" s="238"/>
      <c r="N195" s="238"/>
      <c r="O195" s="238"/>
      <c r="P195" s="238"/>
      <c r="Q195" s="238"/>
      <c r="R195" s="238"/>
      <c r="S195" s="238"/>
      <c r="T195" s="238"/>
      <c r="U195" s="238"/>
      <c r="V195" s="238"/>
      <c r="W195" s="238"/>
      <c r="X195" s="238"/>
      <c r="Y195" s="238"/>
      <c r="Z195" s="238"/>
      <c r="AA195" s="238"/>
    </row>
    <row r="196" spans="2:27" s="10" customFormat="1" hidden="1">
      <c r="B196" s="235"/>
      <c r="C196" s="11"/>
      <c r="D196" s="11"/>
      <c r="E196" s="11"/>
      <c r="F196" s="236"/>
      <c r="G196" s="236"/>
      <c r="H196" s="11"/>
      <c r="I196" s="237"/>
      <c r="J196" s="237"/>
      <c r="K196" s="237"/>
      <c r="L196" s="237"/>
      <c r="M196" s="238"/>
      <c r="N196" s="238"/>
      <c r="O196" s="238"/>
      <c r="P196" s="238"/>
      <c r="Q196" s="238"/>
      <c r="R196" s="238"/>
      <c r="S196" s="238"/>
      <c r="T196" s="238"/>
      <c r="U196" s="238"/>
      <c r="V196" s="238"/>
      <c r="W196" s="238"/>
      <c r="X196" s="238"/>
      <c r="Y196" s="238"/>
      <c r="Z196" s="238"/>
      <c r="AA196" s="238"/>
    </row>
    <row r="197" spans="2:27" s="10" customFormat="1" hidden="1">
      <c r="B197" s="235"/>
      <c r="C197" s="11"/>
      <c r="D197" s="11"/>
      <c r="E197" s="11"/>
      <c r="F197" s="236"/>
      <c r="G197" s="236"/>
      <c r="H197" s="11"/>
      <c r="I197" s="237"/>
      <c r="J197" s="237"/>
      <c r="K197" s="237"/>
      <c r="L197" s="237"/>
      <c r="M197" s="238"/>
      <c r="N197" s="238"/>
      <c r="O197" s="238"/>
      <c r="P197" s="238"/>
      <c r="Q197" s="238"/>
      <c r="R197" s="238"/>
      <c r="S197" s="238"/>
      <c r="T197" s="238"/>
      <c r="U197" s="238"/>
      <c r="V197" s="238"/>
      <c r="W197" s="238"/>
      <c r="X197" s="238"/>
      <c r="Y197" s="238"/>
      <c r="Z197" s="238"/>
      <c r="AA197" s="238"/>
    </row>
    <row r="198" spans="2:27" s="10" customFormat="1" hidden="1">
      <c r="B198" s="235"/>
      <c r="C198" s="11"/>
      <c r="D198" s="11"/>
      <c r="E198" s="11"/>
      <c r="F198" s="236"/>
      <c r="G198" s="236"/>
      <c r="H198" s="11"/>
      <c r="I198" s="237"/>
      <c r="J198" s="237"/>
      <c r="K198" s="237"/>
      <c r="L198" s="237"/>
      <c r="M198" s="238"/>
      <c r="N198" s="238"/>
      <c r="O198" s="238"/>
      <c r="P198" s="238"/>
      <c r="Q198" s="238"/>
      <c r="R198" s="238"/>
      <c r="S198" s="238"/>
      <c r="T198" s="238"/>
      <c r="U198" s="238"/>
      <c r="V198" s="238"/>
      <c r="W198" s="238"/>
      <c r="X198" s="238"/>
      <c r="Y198" s="238"/>
      <c r="Z198" s="238"/>
      <c r="AA198" s="238"/>
    </row>
    <row r="199" spans="2:27" s="10" customFormat="1" hidden="1">
      <c r="B199" s="235"/>
      <c r="C199" s="11"/>
      <c r="D199" s="11"/>
      <c r="E199" s="11"/>
      <c r="F199" s="236"/>
      <c r="G199" s="236"/>
      <c r="H199" s="11"/>
      <c r="I199" s="237"/>
      <c r="J199" s="237"/>
      <c r="K199" s="237"/>
      <c r="L199" s="237"/>
      <c r="M199" s="238"/>
      <c r="N199" s="238"/>
      <c r="O199" s="238"/>
      <c r="P199" s="238"/>
      <c r="Q199" s="238"/>
      <c r="R199" s="238"/>
      <c r="S199" s="238"/>
      <c r="T199" s="238"/>
      <c r="U199" s="238"/>
      <c r="V199" s="238"/>
      <c r="W199" s="238"/>
      <c r="X199" s="238"/>
      <c r="Y199" s="238"/>
      <c r="Z199" s="238"/>
      <c r="AA199" s="238"/>
    </row>
    <row r="200" spans="2:27" s="10" customFormat="1" hidden="1">
      <c r="B200" s="235"/>
      <c r="C200" s="11"/>
      <c r="D200" s="11"/>
      <c r="E200" s="11"/>
      <c r="F200" s="236"/>
      <c r="G200" s="236"/>
      <c r="H200" s="11"/>
      <c r="I200" s="237"/>
      <c r="J200" s="237"/>
      <c r="K200" s="237"/>
      <c r="L200" s="237"/>
      <c r="M200" s="238"/>
      <c r="N200" s="238"/>
      <c r="O200" s="238"/>
      <c r="P200" s="238"/>
      <c r="Q200" s="238"/>
      <c r="R200" s="238"/>
      <c r="S200" s="238"/>
      <c r="T200" s="238"/>
      <c r="U200" s="238"/>
      <c r="V200" s="238"/>
      <c r="W200" s="238"/>
      <c r="X200" s="238"/>
      <c r="Y200" s="238"/>
      <c r="Z200" s="238"/>
      <c r="AA200" s="238"/>
    </row>
    <row r="201" spans="2:27" s="10" customFormat="1" hidden="1">
      <c r="B201" s="235"/>
      <c r="C201" s="11"/>
      <c r="D201" s="11"/>
      <c r="E201" s="11"/>
      <c r="F201" s="236"/>
      <c r="G201" s="236"/>
      <c r="H201" s="11"/>
      <c r="I201" s="237"/>
      <c r="J201" s="237"/>
      <c r="K201" s="237"/>
      <c r="L201" s="237"/>
      <c r="M201" s="238"/>
      <c r="N201" s="238"/>
      <c r="O201" s="238"/>
      <c r="P201" s="238"/>
      <c r="Q201" s="238"/>
      <c r="R201" s="238"/>
      <c r="S201" s="238"/>
      <c r="T201" s="238"/>
      <c r="U201" s="238"/>
      <c r="V201" s="238"/>
      <c r="W201" s="238"/>
      <c r="X201" s="238"/>
      <c r="Y201" s="238"/>
      <c r="Z201" s="238"/>
      <c r="AA201" s="238"/>
    </row>
    <row r="202" spans="2:27" s="10" customFormat="1" hidden="1">
      <c r="B202" s="235"/>
      <c r="C202" s="11"/>
      <c r="D202" s="11"/>
      <c r="E202" s="11"/>
      <c r="F202" s="236"/>
      <c r="G202" s="236"/>
      <c r="H202" s="11"/>
      <c r="I202" s="237"/>
      <c r="J202" s="237"/>
      <c r="K202" s="237"/>
      <c r="L202" s="237"/>
      <c r="M202" s="238"/>
      <c r="N202" s="238"/>
      <c r="O202" s="238"/>
      <c r="P202" s="238"/>
      <c r="Q202" s="238"/>
      <c r="R202" s="238"/>
      <c r="S202" s="238"/>
      <c r="T202" s="238"/>
      <c r="U202" s="238"/>
      <c r="V202" s="238"/>
      <c r="W202" s="238"/>
      <c r="X202" s="238"/>
      <c r="Y202" s="238"/>
      <c r="Z202" s="238"/>
      <c r="AA202" s="238"/>
    </row>
    <row r="203" spans="2:27" s="10" customFormat="1" hidden="1">
      <c r="B203" s="235"/>
      <c r="C203" s="11"/>
      <c r="D203" s="11"/>
      <c r="E203" s="11"/>
      <c r="F203" s="236"/>
      <c r="G203" s="236"/>
      <c r="H203" s="11"/>
      <c r="I203" s="237"/>
      <c r="J203" s="237"/>
      <c r="K203" s="237"/>
      <c r="L203" s="237"/>
      <c r="M203" s="238"/>
      <c r="N203" s="238"/>
      <c r="O203" s="238"/>
      <c r="P203" s="238"/>
      <c r="Q203" s="238"/>
      <c r="R203" s="238"/>
      <c r="S203" s="238"/>
      <c r="T203" s="238"/>
      <c r="U203" s="238"/>
      <c r="V203" s="238"/>
      <c r="W203" s="238"/>
      <c r="X203" s="238"/>
      <c r="Y203" s="238"/>
      <c r="Z203" s="238"/>
      <c r="AA203" s="238"/>
    </row>
    <row r="204" spans="2:27" s="10" customFormat="1" hidden="1">
      <c r="B204" s="235"/>
      <c r="C204" s="11"/>
      <c r="D204" s="11"/>
      <c r="E204" s="11"/>
      <c r="F204" s="236"/>
      <c r="G204" s="236"/>
      <c r="H204" s="11"/>
      <c r="I204" s="237"/>
      <c r="J204" s="237"/>
      <c r="K204" s="237"/>
      <c r="L204" s="237"/>
      <c r="M204" s="238"/>
      <c r="N204" s="238"/>
      <c r="O204" s="238"/>
      <c r="P204" s="238"/>
      <c r="Q204" s="238"/>
      <c r="R204" s="238"/>
      <c r="S204" s="238"/>
      <c r="T204" s="238"/>
      <c r="U204" s="238"/>
      <c r="V204" s="238"/>
      <c r="W204" s="238"/>
      <c r="X204" s="238"/>
      <c r="Y204" s="238"/>
      <c r="Z204" s="238"/>
      <c r="AA204" s="238"/>
    </row>
    <row r="205" spans="2:27" s="10" customFormat="1" hidden="1">
      <c r="B205" s="235"/>
      <c r="C205" s="11"/>
      <c r="D205" s="11"/>
      <c r="E205" s="11"/>
      <c r="F205" s="236"/>
      <c r="G205" s="236"/>
      <c r="H205" s="11"/>
      <c r="I205" s="237"/>
      <c r="J205" s="237"/>
      <c r="K205" s="237"/>
      <c r="L205" s="237"/>
      <c r="M205" s="238"/>
      <c r="N205" s="238"/>
      <c r="O205" s="238"/>
      <c r="P205" s="238"/>
      <c r="Q205" s="238"/>
      <c r="R205" s="238"/>
      <c r="S205" s="238"/>
      <c r="T205" s="238"/>
      <c r="U205" s="238"/>
      <c r="V205" s="238"/>
      <c r="W205" s="238"/>
      <c r="X205" s="238"/>
      <c r="Y205" s="238"/>
      <c r="Z205" s="238"/>
      <c r="AA205" s="238"/>
    </row>
    <row r="206" spans="2:27" s="10" customFormat="1" hidden="1">
      <c r="B206" s="235"/>
      <c r="C206" s="11"/>
      <c r="D206" s="11"/>
      <c r="E206" s="11"/>
      <c r="F206" s="236"/>
      <c r="G206" s="236"/>
      <c r="H206" s="11"/>
      <c r="I206" s="237"/>
      <c r="J206" s="237"/>
      <c r="K206" s="237"/>
      <c r="L206" s="237"/>
      <c r="M206" s="238"/>
      <c r="N206" s="238"/>
      <c r="O206" s="238"/>
      <c r="P206" s="238"/>
      <c r="Q206" s="238"/>
      <c r="R206" s="238"/>
      <c r="S206" s="238"/>
      <c r="T206" s="238"/>
      <c r="U206" s="238"/>
      <c r="V206" s="238"/>
      <c r="W206" s="238"/>
      <c r="X206" s="238"/>
      <c r="Y206" s="238"/>
      <c r="Z206" s="238"/>
      <c r="AA206" s="238"/>
    </row>
    <row r="207" spans="2:27" s="10" customFormat="1" hidden="1">
      <c r="B207" s="235"/>
      <c r="C207" s="11"/>
      <c r="D207" s="11"/>
      <c r="E207" s="11"/>
      <c r="F207" s="236"/>
      <c r="G207" s="236"/>
      <c r="H207" s="11"/>
      <c r="I207" s="237"/>
      <c r="J207" s="237"/>
      <c r="K207" s="237"/>
      <c r="L207" s="237"/>
      <c r="M207" s="238"/>
      <c r="N207" s="238"/>
      <c r="O207" s="238"/>
      <c r="P207" s="238"/>
      <c r="Q207" s="238"/>
      <c r="R207" s="238"/>
      <c r="S207" s="238"/>
      <c r="T207" s="238"/>
      <c r="U207" s="238"/>
      <c r="V207" s="238"/>
      <c r="W207" s="238"/>
      <c r="X207" s="238"/>
      <c r="Y207" s="238"/>
      <c r="Z207" s="238"/>
      <c r="AA207" s="238"/>
    </row>
    <row r="208" spans="2:27" s="10" customFormat="1" hidden="1">
      <c r="B208" s="235"/>
      <c r="C208" s="11"/>
      <c r="D208" s="11"/>
      <c r="E208" s="11"/>
      <c r="F208" s="236"/>
      <c r="G208" s="236"/>
      <c r="H208" s="11"/>
      <c r="I208" s="237"/>
      <c r="J208" s="237"/>
      <c r="K208" s="237"/>
      <c r="L208" s="237"/>
      <c r="M208" s="238"/>
      <c r="N208" s="238"/>
      <c r="O208" s="238"/>
      <c r="P208" s="238"/>
      <c r="Q208" s="238"/>
      <c r="R208" s="238"/>
      <c r="S208" s="238"/>
      <c r="T208" s="238"/>
      <c r="U208" s="238"/>
      <c r="V208" s="238"/>
      <c r="W208" s="238"/>
      <c r="X208" s="238"/>
      <c r="Y208" s="238"/>
      <c r="Z208" s="238"/>
      <c r="AA208" s="238"/>
    </row>
    <row r="209" spans="2:27" s="10" customFormat="1" hidden="1">
      <c r="B209" s="235"/>
      <c r="C209" s="11"/>
      <c r="D209" s="11"/>
      <c r="E209" s="11"/>
      <c r="F209" s="236"/>
      <c r="G209" s="236"/>
      <c r="H209" s="11"/>
      <c r="I209" s="237"/>
      <c r="J209" s="237"/>
      <c r="K209" s="237"/>
      <c r="L209" s="237"/>
      <c r="M209" s="238"/>
      <c r="N209" s="238"/>
      <c r="O209" s="238"/>
      <c r="P209" s="238"/>
      <c r="Q209" s="238"/>
      <c r="R209" s="238"/>
      <c r="S209" s="238"/>
      <c r="T209" s="238"/>
      <c r="U209" s="238"/>
      <c r="V209" s="238"/>
      <c r="W209" s="238"/>
      <c r="X209" s="238"/>
      <c r="Y209" s="238"/>
      <c r="Z209" s="238"/>
      <c r="AA209" s="238"/>
    </row>
    <row r="210" spans="2:27" s="10" customFormat="1" hidden="1">
      <c r="B210" s="235"/>
      <c r="C210" s="11"/>
      <c r="D210" s="11"/>
      <c r="E210" s="11"/>
      <c r="F210" s="236"/>
      <c r="G210" s="236"/>
      <c r="H210" s="11"/>
      <c r="I210" s="237"/>
      <c r="J210" s="237"/>
      <c r="K210" s="237"/>
      <c r="L210" s="237"/>
      <c r="M210" s="238"/>
      <c r="N210" s="238"/>
      <c r="O210" s="238"/>
      <c r="P210" s="238"/>
      <c r="Q210" s="238"/>
      <c r="R210" s="238"/>
      <c r="S210" s="238"/>
      <c r="T210" s="238"/>
      <c r="U210" s="238"/>
      <c r="V210" s="238"/>
      <c r="W210" s="238"/>
      <c r="X210" s="238"/>
      <c r="Y210" s="238"/>
      <c r="Z210" s="238"/>
      <c r="AA210" s="238"/>
    </row>
    <row r="211" spans="2:27" s="10" customFormat="1" hidden="1">
      <c r="B211" s="235"/>
      <c r="C211" s="11"/>
      <c r="D211" s="11"/>
      <c r="E211" s="11"/>
      <c r="F211" s="236"/>
      <c r="G211" s="236"/>
      <c r="H211" s="11"/>
      <c r="I211" s="237"/>
      <c r="J211" s="237"/>
      <c r="K211" s="237"/>
      <c r="L211" s="237"/>
      <c r="M211" s="238"/>
      <c r="N211" s="238"/>
      <c r="O211" s="238"/>
      <c r="P211" s="238"/>
      <c r="Q211" s="238"/>
      <c r="R211" s="238"/>
      <c r="S211" s="238"/>
      <c r="T211" s="238"/>
      <c r="U211" s="238"/>
      <c r="V211" s="238"/>
      <c r="W211" s="238"/>
      <c r="X211" s="238"/>
      <c r="Y211" s="238"/>
      <c r="Z211" s="238"/>
      <c r="AA211" s="238"/>
    </row>
    <row r="212" spans="2:27" s="10" customFormat="1" hidden="1">
      <c r="B212" s="235"/>
      <c r="C212" s="11"/>
      <c r="D212" s="11"/>
      <c r="E212" s="11"/>
      <c r="F212" s="236"/>
      <c r="G212" s="236"/>
      <c r="H212" s="11"/>
      <c r="I212" s="237"/>
      <c r="J212" s="237"/>
      <c r="K212" s="237"/>
      <c r="L212" s="237"/>
      <c r="M212" s="238"/>
      <c r="N212" s="238"/>
      <c r="O212" s="238"/>
      <c r="P212" s="238"/>
      <c r="Q212" s="238"/>
      <c r="R212" s="238"/>
      <c r="S212" s="238"/>
      <c r="T212" s="238"/>
      <c r="U212" s="238"/>
      <c r="V212" s="238"/>
      <c r="W212" s="238"/>
      <c r="X212" s="238"/>
      <c r="Y212" s="238"/>
      <c r="Z212" s="238"/>
      <c r="AA212" s="238"/>
    </row>
    <row r="213" spans="2:27" s="10" customFormat="1" hidden="1">
      <c r="B213" s="235"/>
      <c r="C213" s="11"/>
      <c r="D213" s="11"/>
      <c r="E213" s="11"/>
      <c r="F213" s="236"/>
      <c r="G213" s="236"/>
      <c r="H213" s="11"/>
      <c r="I213" s="237"/>
      <c r="J213" s="237"/>
      <c r="K213" s="237"/>
      <c r="L213" s="237"/>
      <c r="M213" s="238"/>
      <c r="N213" s="238"/>
      <c r="O213" s="238"/>
      <c r="P213" s="238"/>
      <c r="Q213" s="238"/>
      <c r="R213" s="238"/>
      <c r="S213" s="238"/>
      <c r="T213" s="238"/>
      <c r="U213" s="238"/>
      <c r="V213" s="238"/>
      <c r="W213" s="238"/>
      <c r="X213" s="238"/>
      <c r="Y213" s="238"/>
      <c r="Z213" s="238"/>
      <c r="AA213" s="238"/>
    </row>
    <row r="214" spans="2:27" s="10" customFormat="1" hidden="1">
      <c r="B214" s="235"/>
      <c r="C214" s="11"/>
      <c r="D214" s="11"/>
      <c r="E214" s="11"/>
      <c r="F214" s="236"/>
      <c r="G214" s="236"/>
      <c r="H214" s="11"/>
      <c r="I214" s="237"/>
      <c r="J214" s="237"/>
      <c r="K214" s="237"/>
      <c r="L214" s="237"/>
      <c r="M214" s="238"/>
      <c r="N214" s="238"/>
      <c r="O214" s="238"/>
      <c r="P214" s="238"/>
      <c r="Q214" s="238"/>
      <c r="R214" s="238"/>
      <c r="S214" s="238"/>
      <c r="T214" s="238"/>
      <c r="U214" s="238"/>
      <c r="V214" s="238"/>
      <c r="W214" s="238"/>
      <c r="X214" s="238"/>
      <c r="Y214" s="238"/>
      <c r="Z214" s="238"/>
      <c r="AA214" s="238"/>
    </row>
    <row r="215" spans="2:27" s="10" customFormat="1" hidden="1">
      <c r="B215" s="235"/>
      <c r="C215" s="11"/>
      <c r="D215" s="11"/>
      <c r="E215" s="11"/>
      <c r="F215" s="236"/>
      <c r="G215" s="236"/>
      <c r="H215" s="11"/>
      <c r="I215" s="237"/>
      <c r="J215" s="237"/>
      <c r="K215" s="237"/>
      <c r="L215" s="237"/>
      <c r="M215" s="238"/>
      <c r="N215" s="238"/>
      <c r="O215" s="238"/>
      <c r="P215" s="238"/>
      <c r="Q215" s="238"/>
      <c r="R215" s="238"/>
      <c r="S215" s="238"/>
      <c r="T215" s="238"/>
      <c r="U215" s="238"/>
      <c r="V215" s="238"/>
      <c r="W215" s="238"/>
      <c r="X215" s="238"/>
      <c r="Y215" s="238"/>
      <c r="Z215" s="238"/>
      <c r="AA215" s="238"/>
    </row>
    <row r="216" spans="2:27" s="10" customFormat="1" hidden="1">
      <c r="B216" s="235"/>
      <c r="C216" s="11"/>
      <c r="D216" s="11"/>
      <c r="E216" s="11"/>
      <c r="F216" s="236"/>
      <c r="G216" s="236"/>
      <c r="H216" s="11"/>
      <c r="I216" s="237"/>
      <c r="J216" s="237"/>
      <c r="K216" s="237"/>
      <c r="L216" s="237"/>
      <c r="M216" s="238"/>
      <c r="N216" s="238"/>
      <c r="O216" s="238"/>
      <c r="P216" s="238"/>
      <c r="Q216" s="238"/>
      <c r="R216" s="238"/>
      <c r="S216" s="238"/>
      <c r="T216" s="238"/>
      <c r="U216" s="238"/>
      <c r="V216" s="238"/>
      <c r="W216" s="238"/>
      <c r="X216" s="238"/>
      <c r="Y216" s="238"/>
      <c r="Z216" s="238"/>
      <c r="AA216" s="238"/>
    </row>
    <row r="217" spans="2:27" s="10" customFormat="1" hidden="1">
      <c r="B217" s="235"/>
      <c r="C217" s="11"/>
      <c r="D217" s="11"/>
      <c r="E217" s="11"/>
      <c r="F217" s="236"/>
      <c r="G217" s="236"/>
      <c r="H217" s="11"/>
      <c r="I217" s="237"/>
      <c r="J217" s="237"/>
      <c r="K217" s="237"/>
      <c r="L217" s="237"/>
      <c r="M217" s="238"/>
      <c r="N217" s="238"/>
      <c r="O217" s="238"/>
      <c r="P217" s="238"/>
      <c r="Q217" s="238"/>
      <c r="R217" s="238"/>
      <c r="S217" s="238"/>
      <c r="T217" s="238"/>
      <c r="U217" s="238"/>
      <c r="V217" s="238"/>
      <c r="W217" s="238"/>
      <c r="X217" s="238"/>
      <c r="Y217" s="238"/>
      <c r="Z217" s="238"/>
      <c r="AA217" s="238"/>
    </row>
    <row r="218" spans="2:27" s="10" customFormat="1" hidden="1">
      <c r="B218" s="235"/>
      <c r="C218" s="11"/>
      <c r="D218" s="11"/>
      <c r="E218" s="11"/>
      <c r="F218" s="236"/>
      <c r="G218" s="236"/>
      <c r="H218" s="11"/>
      <c r="I218" s="237"/>
      <c r="J218" s="237"/>
      <c r="K218" s="237"/>
      <c r="L218" s="237"/>
      <c r="M218" s="238"/>
      <c r="N218" s="238"/>
      <c r="O218" s="238"/>
      <c r="P218" s="238"/>
      <c r="Q218" s="238"/>
      <c r="R218" s="238"/>
      <c r="S218" s="238"/>
      <c r="T218" s="238"/>
      <c r="U218" s="238"/>
      <c r="V218" s="238"/>
      <c r="W218" s="238"/>
      <c r="X218" s="238"/>
      <c r="Y218" s="238"/>
      <c r="Z218" s="238"/>
      <c r="AA218" s="238"/>
    </row>
    <row r="219" spans="2:27" s="10" customFormat="1" hidden="1">
      <c r="B219" s="235"/>
      <c r="C219" s="11"/>
      <c r="D219" s="11"/>
      <c r="E219" s="11"/>
      <c r="F219" s="236"/>
      <c r="G219" s="236"/>
      <c r="H219" s="11"/>
      <c r="I219" s="237"/>
      <c r="J219" s="237"/>
      <c r="K219" s="237"/>
      <c r="L219" s="237"/>
      <c r="M219" s="238"/>
      <c r="N219" s="238"/>
      <c r="O219" s="238"/>
      <c r="P219" s="238"/>
      <c r="Q219" s="238"/>
      <c r="R219" s="238"/>
      <c r="S219" s="238"/>
      <c r="T219" s="238"/>
      <c r="U219" s="238"/>
      <c r="V219" s="238"/>
      <c r="W219" s="238"/>
      <c r="X219" s="238"/>
      <c r="Y219" s="238"/>
      <c r="Z219" s="238"/>
      <c r="AA219" s="238"/>
    </row>
    <row r="220" spans="2:27" s="10" customFormat="1" hidden="1">
      <c r="B220" s="235"/>
      <c r="C220" s="11"/>
      <c r="D220" s="11"/>
      <c r="E220" s="11"/>
      <c r="F220" s="236"/>
      <c r="G220" s="236"/>
      <c r="H220" s="11"/>
      <c r="I220" s="237"/>
      <c r="J220" s="237"/>
      <c r="K220" s="237"/>
      <c r="L220" s="237"/>
      <c r="M220" s="238"/>
      <c r="N220" s="238"/>
      <c r="O220" s="238"/>
      <c r="P220" s="238"/>
      <c r="Q220" s="238"/>
      <c r="R220" s="238"/>
      <c r="S220" s="238"/>
      <c r="T220" s="238"/>
      <c r="U220" s="238"/>
      <c r="V220" s="238"/>
      <c r="W220" s="238"/>
      <c r="X220" s="238"/>
      <c r="Y220" s="238"/>
      <c r="Z220" s="238"/>
      <c r="AA220" s="238"/>
    </row>
    <row r="221" spans="2:27" s="10" customFormat="1" hidden="1">
      <c r="B221" s="235"/>
      <c r="C221" s="11"/>
      <c r="D221" s="11"/>
      <c r="E221" s="11"/>
      <c r="F221" s="236"/>
      <c r="G221" s="236"/>
      <c r="H221" s="11"/>
      <c r="I221" s="237"/>
      <c r="J221" s="237"/>
      <c r="K221" s="237"/>
      <c r="L221" s="237"/>
      <c r="M221" s="238"/>
      <c r="N221" s="238"/>
      <c r="O221" s="238"/>
      <c r="P221" s="238"/>
      <c r="Q221" s="238"/>
      <c r="R221" s="238"/>
      <c r="S221" s="238"/>
      <c r="T221" s="238"/>
      <c r="U221" s="238"/>
      <c r="V221" s="238"/>
      <c r="W221" s="238"/>
      <c r="X221" s="238"/>
      <c r="Y221" s="238"/>
      <c r="Z221" s="238"/>
      <c r="AA221" s="238"/>
    </row>
    <row r="222" spans="2:27" s="10" customFormat="1" hidden="1">
      <c r="B222" s="235"/>
      <c r="C222" s="11"/>
      <c r="D222" s="11"/>
      <c r="E222" s="11"/>
      <c r="F222" s="236"/>
      <c r="G222" s="236"/>
      <c r="H222" s="11"/>
      <c r="I222" s="237"/>
      <c r="J222" s="237"/>
      <c r="K222" s="237"/>
      <c r="L222" s="237"/>
      <c r="M222" s="238"/>
      <c r="N222" s="238"/>
      <c r="O222" s="238"/>
      <c r="P222" s="238"/>
      <c r="Q222" s="238"/>
      <c r="R222" s="238"/>
      <c r="S222" s="238"/>
      <c r="T222" s="238"/>
      <c r="U222" s="238"/>
      <c r="V222" s="238"/>
      <c r="W222" s="238"/>
      <c r="X222" s="238"/>
      <c r="Y222" s="238"/>
      <c r="Z222" s="238"/>
      <c r="AA222" s="238"/>
    </row>
    <row r="223" spans="2:27" s="10" customFormat="1" hidden="1">
      <c r="B223" s="235"/>
      <c r="C223" s="11"/>
      <c r="D223" s="11"/>
      <c r="E223" s="11"/>
      <c r="F223" s="236"/>
      <c r="G223" s="236"/>
      <c r="H223" s="11"/>
      <c r="I223" s="237"/>
      <c r="J223" s="237"/>
      <c r="K223" s="237"/>
      <c r="L223" s="237"/>
      <c r="M223" s="238"/>
      <c r="N223" s="238"/>
      <c r="O223" s="238"/>
      <c r="P223" s="238"/>
      <c r="Q223" s="238"/>
      <c r="R223" s="238"/>
      <c r="S223" s="238"/>
      <c r="T223" s="238"/>
      <c r="U223" s="238"/>
      <c r="V223" s="238"/>
      <c r="W223" s="238"/>
      <c r="X223" s="238"/>
      <c r="Y223" s="238"/>
      <c r="Z223" s="238"/>
      <c r="AA223" s="238"/>
    </row>
    <row r="224" spans="2:27" s="10" customFormat="1" hidden="1">
      <c r="B224" s="235"/>
      <c r="C224" s="11"/>
      <c r="D224" s="11"/>
      <c r="E224" s="11"/>
      <c r="F224" s="236"/>
      <c r="G224" s="236"/>
      <c r="H224" s="11"/>
      <c r="I224" s="237"/>
      <c r="J224" s="237"/>
      <c r="K224" s="237"/>
      <c r="L224" s="237"/>
      <c r="M224" s="238"/>
      <c r="N224" s="238"/>
      <c r="O224" s="238"/>
      <c r="P224" s="238"/>
      <c r="Q224" s="238"/>
      <c r="R224" s="238"/>
      <c r="S224" s="238"/>
      <c r="T224" s="238"/>
      <c r="U224" s="238"/>
      <c r="V224" s="238"/>
      <c r="W224" s="238"/>
      <c r="X224" s="238"/>
      <c r="Y224" s="238"/>
      <c r="Z224" s="238"/>
      <c r="AA224" s="238"/>
    </row>
    <row r="225" spans="2:27" s="10" customFormat="1" hidden="1">
      <c r="B225" s="235"/>
      <c r="C225" s="11"/>
      <c r="D225" s="11"/>
      <c r="E225" s="11"/>
      <c r="F225" s="236"/>
      <c r="G225" s="236"/>
      <c r="H225" s="11"/>
      <c r="I225" s="237"/>
      <c r="J225" s="237"/>
      <c r="K225" s="237"/>
      <c r="L225" s="237"/>
      <c r="M225" s="238"/>
      <c r="N225" s="238"/>
      <c r="O225" s="238"/>
      <c r="P225" s="238"/>
      <c r="Q225" s="238"/>
      <c r="R225" s="238"/>
      <c r="S225" s="238"/>
      <c r="T225" s="238"/>
      <c r="U225" s="238"/>
      <c r="V225" s="238"/>
      <c r="W225" s="238"/>
      <c r="X225" s="238"/>
      <c r="Y225" s="238"/>
      <c r="Z225" s="238"/>
      <c r="AA225" s="238"/>
    </row>
    <row r="226" spans="2:27" s="10" customFormat="1" hidden="1">
      <c r="B226" s="235"/>
      <c r="C226" s="11"/>
      <c r="D226" s="11"/>
      <c r="E226" s="11"/>
      <c r="F226" s="236"/>
      <c r="G226" s="236"/>
      <c r="H226" s="11"/>
      <c r="I226" s="237"/>
      <c r="J226" s="237"/>
      <c r="K226" s="237"/>
      <c r="L226" s="237"/>
      <c r="M226" s="238"/>
      <c r="N226" s="238"/>
      <c r="O226" s="238"/>
      <c r="P226" s="238"/>
      <c r="Q226" s="238"/>
      <c r="R226" s="238"/>
      <c r="S226" s="238"/>
      <c r="T226" s="238"/>
      <c r="U226" s="238"/>
      <c r="V226" s="238"/>
      <c r="W226" s="238"/>
      <c r="X226" s="238"/>
      <c r="Y226" s="238"/>
      <c r="Z226" s="238"/>
      <c r="AA226" s="238"/>
    </row>
    <row r="227" spans="2:27" s="10" customFormat="1" hidden="1">
      <c r="B227" s="235"/>
      <c r="C227" s="11"/>
      <c r="D227" s="11"/>
      <c r="E227" s="11"/>
      <c r="F227" s="236"/>
      <c r="G227" s="236"/>
      <c r="H227" s="11"/>
      <c r="I227" s="237"/>
      <c r="J227" s="237"/>
      <c r="K227" s="237"/>
      <c r="L227" s="237"/>
      <c r="M227" s="238"/>
      <c r="N227" s="238"/>
      <c r="O227" s="238"/>
      <c r="P227" s="238"/>
      <c r="Q227" s="238"/>
      <c r="R227" s="238"/>
      <c r="S227" s="238"/>
      <c r="T227" s="238"/>
      <c r="U227" s="238"/>
      <c r="V227" s="238"/>
      <c r="W227" s="238"/>
      <c r="X227" s="238"/>
      <c r="Y227" s="238"/>
      <c r="Z227" s="238"/>
      <c r="AA227" s="238"/>
    </row>
    <row r="228" spans="2:27" s="10" customFormat="1" hidden="1">
      <c r="B228" s="235"/>
      <c r="C228" s="11"/>
      <c r="D228" s="11"/>
      <c r="E228" s="11"/>
      <c r="F228" s="236"/>
      <c r="G228" s="236"/>
      <c r="H228" s="11"/>
      <c r="I228" s="237"/>
      <c r="J228" s="237"/>
      <c r="K228" s="237"/>
      <c r="L228" s="237"/>
      <c r="M228" s="238"/>
      <c r="N228" s="238"/>
      <c r="O228" s="238"/>
      <c r="P228" s="238"/>
      <c r="Q228" s="238"/>
      <c r="R228" s="238"/>
      <c r="S228" s="238"/>
      <c r="T228" s="238"/>
      <c r="U228" s="238"/>
      <c r="V228" s="238"/>
      <c r="W228" s="238"/>
      <c r="X228" s="238"/>
      <c r="Y228" s="238"/>
      <c r="Z228" s="238"/>
      <c r="AA228" s="238"/>
    </row>
    <row r="229" spans="2:27" s="10" customFormat="1" hidden="1">
      <c r="B229" s="235"/>
      <c r="C229" s="11"/>
      <c r="D229" s="11"/>
      <c r="E229" s="11"/>
      <c r="F229" s="236"/>
      <c r="G229" s="236"/>
      <c r="H229" s="11"/>
      <c r="I229" s="237"/>
      <c r="J229" s="237"/>
      <c r="K229" s="237"/>
      <c r="L229" s="237"/>
      <c r="M229" s="238"/>
      <c r="N229" s="238"/>
      <c r="O229" s="238"/>
      <c r="P229" s="238"/>
      <c r="Q229" s="238"/>
      <c r="R229" s="238"/>
      <c r="S229" s="238"/>
      <c r="T229" s="238"/>
      <c r="U229" s="238"/>
      <c r="V229" s="238"/>
      <c r="W229" s="238"/>
      <c r="X229" s="238"/>
      <c r="Y229" s="238"/>
      <c r="Z229" s="238"/>
      <c r="AA229" s="238"/>
    </row>
    <row r="230" spans="2:27" s="10" customFormat="1" hidden="1">
      <c r="B230" s="235"/>
      <c r="C230" s="11"/>
      <c r="D230" s="11"/>
      <c r="E230" s="11"/>
      <c r="F230" s="236"/>
      <c r="G230" s="236"/>
      <c r="H230" s="11"/>
      <c r="I230" s="237"/>
      <c r="J230" s="237"/>
      <c r="K230" s="237"/>
      <c r="L230" s="237"/>
      <c r="M230" s="238"/>
      <c r="N230" s="238"/>
      <c r="O230" s="238"/>
      <c r="P230" s="238"/>
      <c r="Q230" s="238"/>
      <c r="R230" s="238"/>
      <c r="S230" s="238"/>
      <c r="T230" s="238"/>
      <c r="U230" s="238"/>
      <c r="V230" s="238"/>
      <c r="W230" s="238"/>
      <c r="X230" s="238"/>
      <c r="Y230" s="238"/>
      <c r="Z230" s="238"/>
      <c r="AA230" s="238"/>
    </row>
    <row r="231" spans="2:27" s="10" customFormat="1" hidden="1">
      <c r="B231" s="235"/>
      <c r="C231" s="11"/>
      <c r="D231" s="11"/>
      <c r="E231" s="11"/>
      <c r="F231" s="236"/>
      <c r="G231" s="236"/>
      <c r="H231" s="11"/>
      <c r="I231" s="237"/>
      <c r="J231" s="237"/>
      <c r="K231" s="237"/>
      <c r="L231" s="237"/>
      <c r="M231" s="238"/>
      <c r="N231" s="238"/>
      <c r="O231" s="238"/>
      <c r="P231" s="238"/>
      <c r="Q231" s="238"/>
      <c r="R231" s="238"/>
      <c r="S231" s="238"/>
      <c r="T231" s="238"/>
      <c r="U231" s="238"/>
      <c r="V231" s="238"/>
      <c r="W231" s="238"/>
      <c r="X231" s="238"/>
      <c r="Y231" s="238"/>
      <c r="Z231" s="238"/>
      <c r="AA231" s="238"/>
    </row>
    <row r="232" spans="2:27" s="10" customFormat="1" hidden="1">
      <c r="B232" s="235"/>
      <c r="C232" s="11"/>
      <c r="D232" s="11"/>
      <c r="E232" s="11"/>
      <c r="F232" s="236"/>
      <c r="G232" s="236"/>
      <c r="H232" s="11"/>
      <c r="I232" s="237"/>
      <c r="J232" s="237"/>
      <c r="K232" s="237"/>
      <c r="L232" s="237"/>
      <c r="M232" s="238"/>
      <c r="N232" s="238"/>
      <c r="O232" s="238"/>
      <c r="P232" s="238"/>
      <c r="Q232" s="238"/>
      <c r="R232" s="238"/>
      <c r="S232" s="238"/>
      <c r="T232" s="238"/>
      <c r="U232" s="238"/>
      <c r="V232" s="238"/>
      <c r="W232" s="238"/>
      <c r="X232" s="238"/>
      <c r="Y232" s="238"/>
      <c r="Z232" s="238"/>
      <c r="AA232" s="238"/>
    </row>
    <row r="233" spans="2:27" s="10" customFormat="1" hidden="1">
      <c r="B233" s="235"/>
      <c r="C233" s="11"/>
      <c r="D233" s="11"/>
      <c r="E233" s="11"/>
      <c r="F233" s="236"/>
      <c r="G233" s="236"/>
      <c r="H233" s="11"/>
      <c r="I233" s="237"/>
      <c r="J233" s="237"/>
      <c r="K233" s="237"/>
      <c r="L233" s="237"/>
      <c r="M233" s="238"/>
      <c r="N233" s="238"/>
      <c r="O233" s="238"/>
      <c r="P233" s="238"/>
      <c r="Q233" s="238"/>
      <c r="R233" s="238"/>
      <c r="S233" s="238"/>
      <c r="T233" s="238"/>
      <c r="U233" s="238"/>
      <c r="V233" s="238"/>
      <c r="W233" s="238"/>
      <c r="X233" s="238"/>
      <c r="Y233" s="238"/>
      <c r="Z233" s="238"/>
      <c r="AA233" s="238"/>
    </row>
    <row r="234" spans="2:27" s="10" customFormat="1" hidden="1">
      <c r="B234" s="235"/>
      <c r="C234" s="11"/>
      <c r="D234" s="11"/>
      <c r="E234" s="11"/>
      <c r="F234" s="236"/>
      <c r="G234" s="236"/>
      <c r="H234" s="11"/>
      <c r="I234" s="237"/>
      <c r="J234" s="237"/>
      <c r="K234" s="237"/>
      <c r="L234" s="237"/>
      <c r="M234" s="238"/>
      <c r="N234" s="238"/>
      <c r="O234" s="238"/>
      <c r="P234" s="238"/>
      <c r="Q234" s="238"/>
      <c r="R234" s="238"/>
      <c r="S234" s="238"/>
      <c r="T234" s="238"/>
      <c r="U234" s="238"/>
      <c r="V234" s="238"/>
      <c r="W234" s="238"/>
      <c r="X234" s="238"/>
      <c r="Y234" s="238"/>
      <c r="Z234" s="238"/>
      <c r="AA234" s="238"/>
    </row>
    <row r="235" spans="2:27" s="10" customFormat="1" hidden="1">
      <c r="B235" s="235"/>
      <c r="C235" s="11"/>
      <c r="D235" s="11"/>
      <c r="E235" s="11"/>
      <c r="F235" s="236"/>
      <c r="G235" s="236"/>
      <c r="H235" s="11"/>
      <c r="I235" s="237"/>
      <c r="J235" s="237"/>
      <c r="K235" s="237"/>
      <c r="L235" s="237"/>
      <c r="M235" s="238"/>
      <c r="N235" s="238"/>
      <c r="O235" s="238"/>
      <c r="P235" s="238"/>
      <c r="Q235" s="238"/>
      <c r="R235" s="238"/>
      <c r="S235" s="238"/>
      <c r="T235" s="238"/>
      <c r="U235" s="238"/>
      <c r="V235" s="238"/>
      <c r="W235" s="238"/>
      <c r="X235" s="238"/>
      <c r="Y235" s="238"/>
      <c r="Z235" s="238"/>
      <c r="AA235" s="238"/>
    </row>
    <row r="236" spans="2:27" s="10" customFormat="1" hidden="1">
      <c r="B236" s="235"/>
      <c r="C236" s="11"/>
      <c r="D236" s="11"/>
      <c r="E236" s="11"/>
      <c r="F236" s="236"/>
      <c r="G236" s="236"/>
      <c r="H236" s="11"/>
      <c r="I236" s="237"/>
      <c r="J236" s="237"/>
      <c r="K236" s="237"/>
      <c r="L236" s="237"/>
      <c r="M236" s="238"/>
      <c r="N236" s="238"/>
      <c r="O236" s="238"/>
      <c r="P236" s="238"/>
      <c r="Q236" s="238"/>
      <c r="R236" s="238"/>
      <c r="S236" s="238"/>
      <c r="T236" s="238"/>
      <c r="U236" s="238"/>
      <c r="V236" s="238"/>
      <c r="W236" s="238"/>
      <c r="X236" s="238"/>
      <c r="Y236" s="238"/>
      <c r="Z236" s="238"/>
      <c r="AA236" s="238"/>
    </row>
    <row r="237" spans="2:27" s="10" customFormat="1" hidden="1">
      <c r="B237" s="235"/>
      <c r="C237" s="11"/>
      <c r="D237" s="11"/>
      <c r="E237" s="11"/>
      <c r="F237" s="236"/>
      <c r="G237" s="236"/>
      <c r="H237" s="11"/>
      <c r="I237" s="237"/>
      <c r="J237" s="237"/>
      <c r="K237" s="237"/>
      <c r="L237" s="237"/>
      <c r="M237" s="238"/>
      <c r="N237" s="238"/>
      <c r="O237" s="238"/>
      <c r="P237" s="238"/>
      <c r="Q237" s="238"/>
      <c r="R237" s="238"/>
      <c r="S237" s="238"/>
      <c r="T237" s="238"/>
      <c r="U237" s="238"/>
      <c r="V237" s="238"/>
      <c r="W237" s="238"/>
      <c r="X237" s="238"/>
      <c r="Y237" s="238"/>
      <c r="Z237" s="238"/>
      <c r="AA237" s="238"/>
    </row>
    <row r="238" spans="2:27" s="10" customFormat="1" hidden="1">
      <c r="B238" s="235"/>
      <c r="C238" s="11"/>
      <c r="D238" s="11"/>
      <c r="E238" s="11"/>
      <c r="F238" s="236"/>
      <c r="G238" s="236"/>
      <c r="H238" s="11"/>
      <c r="I238" s="237"/>
      <c r="J238" s="237"/>
      <c r="K238" s="237"/>
      <c r="L238" s="237"/>
      <c r="M238" s="238"/>
      <c r="N238" s="238"/>
      <c r="O238" s="238"/>
      <c r="P238" s="238"/>
      <c r="Q238" s="238"/>
      <c r="R238" s="238"/>
      <c r="S238" s="238"/>
      <c r="T238" s="238"/>
      <c r="U238" s="238"/>
      <c r="V238" s="238"/>
      <c r="W238" s="238"/>
      <c r="X238" s="238"/>
      <c r="Y238" s="238"/>
      <c r="Z238" s="238"/>
      <c r="AA238" s="238"/>
    </row>
    <row r="239" spans="2:27" s="10" customFormat="1" hidden="1">
      <c r="B239" s="235"/>
      <c r="C239" s="11"/>
      <c r="D239" s="11"/>
      <c r="E239" s="11"/>
      <c r="F239" s="236"/>
      <c r="G239" s="236"/>
      <c r="H239" s="11"/>
      <c r="I239" s="237"/>
      <c r="J239" s="237"/>
      <c r="K239" s="237"/>
      <c r="L239" s="237"/>
      <c r="M239" s="238"/>
      <c r="N239" s="238"/>
      <c r="O239" s="238"/>
      <c r="P239" s="238"/>
      <c r="Q239" s="238"/>
      <c r="R239" s="238"/>
      <c r="S239" s="238"/>
      <c r="T239" s="238"/>
      <c r="U239" s="238"/>
      <c r="V239" s="238"/>
      <c r="W239" s="238"/>
      <c r="X239" s="238"/>
      <c r="Y239" s="238"/>
      <c r="Z239" s="238"/>
      <c r="AA239" s="238"/>
    </row>
    <row r="240" spans="2:27" s="10" customFormat="1" hidden="1">
      <c r="B240" s="235"/>
      <c r="C240" s="11"/>
      <c r="D240" s="11"/>
      <c r="E240" s="11"/>
      <c r="F240" s="236"/>
      <c r="G240" s="236"/>
      <c r="H240" s="11"/>
      <c r="I240" s="237"/>
      <c r="J240" s="237"/>
      <c r="K240" s="237"/>
      <c r="L240" s="237"/>
      <c r="M240" s="238"/>
      <c r="N240" s="238"/>
      <c r="O240" s="238"/>
      <c r="P240" s="238"/>
      <c r="Q240" s="238"/>
      <c r="R240" s="238"/>
      <c r="S240" s="238"/>
      <c r="T240" s="238"/>
      <c r="U240" s="238"/>
      <c r="V240" s="238"/>
      <c r="W240" s="238"/>
      <c r="X240" s="238"/>
      <c r="Y240" s="238"/>
      <c r="Z240" s="238"/>
      <c r="AA240" s="238"/>
    </row>
    <row r="241" spans="2:27" s="10" customFormat="1" hidden="1">
      <c r="B241" s="235"/>
      <c r="C241" s="11"/>
      <c r="D241" s="11"/>
      <c r="E241" s="11"/>
      <c r="F241" s="236"/>
      <c r="G241" s="236"/>
      <c r="H241" s="11"/>
      <c r="I241" s="237"/>
      <c r="J241" s="237"/>
      <c r="K241" s="237"/>
      <c r="L241" s="237"/>
      <c r="M241" s="238"/>
      <c r="N241" s="238"/>
      <c r="O241" s="238"/>
      <c r="P241" s="238"/>
      <c r="Q241" s="238"/>
      <c r="R241" s="238"/>
      <c r="S241" s="238"/>
      <c r="T241" s="238"/>
      <c r="U241" s="238"/>
      <c r="V241" s="238"/>
      <c r="W241" s="238"/>
      <c r="X241" s="238"/>
      <c r="Y241" s="238"/>
      <c r="Z241" s="238"/>
      <c r="AA241" s="238"/>
    </row>
    <row r="242" spans="2:27" s="10" customFormat="1" hidden="1">
      <c r="B242" s="235"/>
      <c r="C242" s="11"/>
      <c r="D242" s="11"/>
      <c r="E242" s="11"/>
      <c r="F242" s="236"/>
      <c r="G242" s="236"/>
      <c r="H242" s="11"/>
      <c r="I242" s="237"/>
      <c r="J242" s="237"/>
      <c r="K242" s="237"/>
      <c r="L242" s="237"/>
      <c r="M242" s="238"/>
      <c r="N242" s="238"/>
      <c r="O242" s="238"/>
      <c r="P242" s="238"/>
      <c r="Q242" s="238"/>
      <c r="R242" s="238"/>
      <c r="S242" s="238"/>
      <c r="T242" s="238"/>
      <c r="U242" s="238"/>
      <c r="V242" s="238"/>
      <c r="W242" s="238"/>
      <c r="X242" s="238"/>
      <c r="Y242" s="238"/>
      <c r="Z242" s="238"/>
      <c r="AA242" s="238"/>
    </row>
    <row r="243" spans="2:27" s="10" customFormat="1" hidden="1">
      <c r="B243" s="235"/>
      <c r="C243" s="11"/>
      <c r="D243" s="11"/>
      <c r="E243" s="11"/>
      <c r="F243" s="236"/>
      <c r="G243" s="236"/>
      <c r="H243" s="11"/>
      <c r="I243" s="237"/>
      <c r="J243" s="237"/>
      <c r="K243" s="237"/>
      <c r="L243" s="237"/>
      <c r="M243" s="238"/>
      <c r="N243" s="238"/>
      <c r="O243" s="238"/>
      <c r="P243" s="238"/>
      <c r="Q243" s="238"/>
      <c r="R243" s="238"/>
      <c r="S243" s="238"/>
      <c r="T243" s="238"/>
      <c r="U243" s="238"/>
      <c r="V243" s="238"/>
      <c r="W243" s="238"/>
      <c r="X243" s="238"/>
      <c r="Y243" s="238"/>
      <c r="Z243" s="238"/>
      <c r="AA243" s="238"/>
    </row>
    <row r="244" spans="2:27" s="10" customFormat="1" hidden="1">
      <c r="B244" s="235"/>
      <c r="C244" s="11"/>
      <c r="D244" s="11"/>
      <c r="E244" s="11"/>
      <c r="F244" s="236"/>
      <c r="G244" s="236"/>
      <c r="H244" s="11"/>
      <c r="I244" s="237"/>
      <c r="J244" s="237"/>
      <c r="K244" s="237"/>
      <c r="L244" s="237"/>
      <c r="M244" s="238"/>
      <c r="N244" s="238"/>
      <c r="O244" s="238"/>
      <c r="P244" s="238"/>
      <c r="Q244" s="238"/>
      <c r="R244" s="238"/>
      <c r="S244" s="238"/>
      <c r="T244" s="238"/>
      <c r="U244" s="238"/>
      <c r="V244" s="238"/>
      <c r="W244" s="238"/>
      <c r="X244" s="238"/>
      <c r="Y244" s="238"/>
      <c r="Z244" s="238"/>
      <c r="AA244" s="238"/>
    </row>
    <row r="245" spans="2:27" s="10" customFormat="1" hidden="1">
      <c r="B245" s="235"/>
      <c r="C245" s="11"/>
      <c r="D245" s="11"/>
      <c r="E245" s="11"/>
      <c r="F245" s="236"/>
      <c r="G245" s="236"/>
      <c r="H245" s="11"/>
      <c r="I245" s="237"/>
      <c r="J245" s="237"/>
      <c r="K245" s="237"/>
      <c r="L245" s="237"/>
      <c r="M245" s="238"/>
      <c r="N245" s="238"/>
      <c r="O245" s="238"/>
      <c r="P245" s="238"/>
      <c r="Q245" s="238"/>
      <c r="R245" s="238"/>
      <c r="S245" s="238"/>
      <c r="T245" s="238"/>
      <c r="U245" s="238"/>
      <c r="V245" s="238"/>
      <c r="W245" s="238"/>
      <c r="X245" s="238"/>
      <c r="Y245" s="238"/>
      <c r="Z245" s="238"/>
      <c r="AA245" s="238"/>
    </row>
    <row r="246" spans="2:27" s="10" customFormat="1" hidden="1">
      <c r="B246" s="235"/>
      <c r="C246" s="11"/>
      <c r="D246" s="11"/>
      <c r="E246" s="11"/>
      <c r="F246" s="236"/>
      <c r="G246" s="236"/>
      <c r="H246" s="11"/>
      <c r="I246" s="237"/>
      <c r="J246" s="237"/>
      <c r="K246" s="237"/>
      <c r="L246" s="237"/>
      <c r="M246" s="238"/>
      <c r="N246" s="238"/>
      <c r="O246" s="238"/>
      <c r="P246" s="238"/>
      <c r="Q246" s="238"/>
      <c r="R246" s="238"/>
      <c r="S246" s="238"/>
      <c r="T246" s="238"/>
      <c r="U246" s="238"/>
      <c r="V246" s="238"/>
      <c r="W246" s="238"/>
      <c r="X246" s="238"/>
      <c r="Y246" s="238"/>
      <c r="Z246" s="238"/>
      <c r="AA246" s="238"/>
    </row>
    <row r="247" spans="2:27" s="10" customFormat="1" hidden="1">
      <c r="B247" s="235"/>
      <c r="C247" s="11"/>
      <c r="D247" s="11"/>
      <c r="E247" s="11"/>
      <c r="F247" s="236"/>
      <c r="G247" s="236"/>
      <c r="H247" s="11"/>
      <c r="I247" s="237"/>
      <c r="J247" s="237"/>
      <c r="K247" s="237"/>
      <c r="L247" s="237"/>
      <c r="M247" s="238"/>
      <c r="N247" s="238"/>
      <c r="O247" s="238"/>
      <c r="P247" s="238"/>
      <c r="Q247" s="238"/>
      <c r="R247" s="238"/>
      <c r="S247" s="238"/>
      <c r="T247" s="238"/>
      <c r="U247" s="238"/>
      <c r="V247" s="238"/>
      <c r="W247" s="238"/>
      <c r="X247" s="238"/>
      <c r="Y247" s="238"/>
      <c r="Z247" s="238"/>
      <c r="AA247" s="238"/>
    </row>
    <row r="248" spans="2:27" s="10" customFormat="1" hidden="1">
      <c r="B248" s="235"/>
      <c r="C248" s="11"/>
      <c r="D248" s="11"/>
      <c r="E248" s="11"/>
      <c r="F248" s="236"/>
      <c r="G248" s="236"/>
      <c r="H248" s="11"/>
      <c r="I248" s="237"/>
      <c r="J248" s="237"/>
      <c r="K248" s="237"/>
      <c r="L248" s="237"/>
      <c r="M248" s="238"/>
      <c r="N248" s="238"/>
      <c r="O248" s="238"/>
      <c r="P248" s="238"/>
      <c r="Q248" s="238"/>
      <c r="R248" s="238"/>
      <c r="S248" s="238"/>
      <c r="T248" s="238"/>
      <c r="U248" s="238"/>
      <c r="V248" s="238"/>
      <c r="W248" s="238"/>
      <c r="X248" s="238"/>
      <c r="Y248" s="238"/>
      <c r="Z248" s="238"/>
      <c r="AA248" s="238"/>
    </row>
    <row r="249" spans="2:27" s="10" customFormat="1" hidden="1">
      <c r="B249" s="235"/>
      <c r="C249" s="11"/>
      <c r="D249" s="11"/>
      <c r="E249" s="11"/>
      <c r="F249" s="236"/>
      <c r="G249" s="236"/>
      <c r="H249" s="11"/>
      <c r="I249" s="237"/>
      <c r="J249" s="237"/>
      <c r="K249" s="237"/>
      <c r="L249" s="237"/>
      <c r="M249" s="238"/>
      <c r="N249" s="238"/>
      <c r="O249" s="238"/>
      <c r="P249" s="238"/>
      <c r="Q249" s="238"/>
      <c r="R249" s="238"/>
      <c r="S249" s="238"/>
      <c r="T249" s="238"/>
      <c r="U249" s="238"/>
      <c r="V249" s="238"/>
      <c r="W249" s="238"/>
      <c r="X249" s="238"/>
      <c r="Y249" s="238"/>
      <c r="Z249" s="238"/>
      <c r="AA249" s="238"/>
    </row>
    <row r="250" spans="2:27" s="10" customFormat="1" hidden="1">
      <c r="B250" s="235"/>
      <c r="C250" s="11"/>
      <c r="D250" s="11"/>
      <c r="E250" s="11"/>
      <c r="F250" s="236"/>
      <c r="G250" s="236"/>
      <c r="H250" s="11"/>
      <c r="I250" s="237"/>
      <c r="J250" s="237"/>
      <c r="K250" s="237"/>
      <c r="L250" s="237"/>
      <c r="M250" s="238"/>
      <c r="N250" s="238"/>
      <c r="O250" s="238"/>
      <c r="P250" s="238"/>
      <c r="Q250" s="238"/>
      <c r="R250" s="238"/>
      <c r="S250" s="238"/>
      <c r="T250" s="238"/>
      <c r="U250" s="238"/>
      <c r="V250" s="238"/>
      <c r="W250" s="238"/>
      <c r="X250" s="238"/>
      <c r="Y250" s="238"/>
      <c r="Z250" s="238"/>
      <c r="AA250" s="238"/>
    </row>
    <row r="251" spans="2:27" s="10" customFormat="1" hidden="1">
      <c r="B251" s="235"/>
      <c r="C251" s="11"/>
      <c r="D251" s="11"/>
      <c r="E251" s="11"/>
      <c r="F251" s="236"/>
      <c r="G251" s="236"/>
      <c r="H251" s="11"/>
      <c r="I251" s="237"/>
      <c r="J251" s="237"/>
      <c r="K251" s="237"/>
      <c r="L251" s="237"/>
      <c r="M251" s="238"/>
      <c r="N251" s="238"/>
      <c r="O251" s="238"/>
      <c r="P251" s="238"/>
      <c r="Q251" s="238"/>
      <c r="R251" s="238"/>
      <c r="S251" s="238"/>
      <c r="T251" s="238"/>
      <c r="U251" s="238"/>
      <c r="V251" s="238"/>
      <c r="W251" s="238"/>
      <c r="X251" s="238"/>
      <c r="Y251" s="238"/>
      <c r="Z251" s="238"/>
      <c r="AA251" s="238"/>
    </row>
    <row r="252" spans="2:27" s="10" customFormat="1" hidden="1">
      <c r="B252" s="235"/>
      <c r="C252" s="11"/>
      <c r="D252" s="11"/>
      <c r="E252" s="11"/>
      <c r="F252" s="236"/>
      <c r="G252" s="236"/>
      <c r="H252" s="11"/>
      <c r="I252" s="237"/>
      <c r="J252" s="237"/>
      <c r="K252" s="237"/>
      <c r="L252" s="237"/>
      <c r="M252" s="238"/>
      <c r="N252" s="238"/>
      <c r="O252" s="238"/>
      <c r="P252" s="238"/>
      <c r="Q252" s="238"/>
      <c r="R252" s="238"/>
      <c r="S252" s="238"/>
      <c r="T252" s="238"/>
      <c r="U252" s="238"/>
      <c r="V252" s="238"/>
      <c r="W252" s="238"/>
      <c r="X252" s="238"/>
      <c r="Y252" s="238"/>
      <c r="Z252" s="238"/>
      <c r="AA252" s="238"/>
    </row>
    <row r="253" spans="2:27" s="10" customFormat="1" hidden="1">
      <c r="B253" s="235"/>
      <c r="C253" s="11"/>
      <c r="D253" s="11"/>
      <c r="E253" s="11"/>
      <c r="F253" s="236"/>
      <c r="G253" s="236"/>
      <c r="H253" s="11"/>
      <c r="I253" s="237"/>
      <c r="J253" s="237"/>
      <c r="K253" s="237"/>
      <c r="L253" s="237"/>
      <c r="M253" s="238"/>
      <c r="N253" s="238"/>
      <c r="O253" s="238"/>
      <c r="P253" s="238"/>
      <c r="Q253" s="238"/>
      <c r="R253" s="238"/>
      <c r="S253" s="238"/>
      <c r="T253" s="238"/>
      <c r="U253" s="238"/>
      <c r="V253" s="238"/>
      <c r="W253" s="238"/>
      <c r="X253" s="238"/>
      <c r="Y253" s="238"/>
      <c r="Z253" s="238"/>
      <c r="AA253" s="238"/>
    </row>
    <row r="254" spans="2:27" s="10" customFormat="1" hidden="1">
      <c r="B254" s="235"/>
      <c r="C254" s="11"/>
      <c r="D254" s="11"/>
      <c r="E254" s="11"/>
      <c r="F254" s="236"/>
      <c r="G254" s="236"/>
      <c r="H254" s="11"/>
      <c r="I254" s="237"/>
      <c r="J254" s="237"/>
      <c r="K254" s="237"/>
      <c r="L254" s="237"/>
      <c r="M254" s="238"/>
      <c r="N254" s="238"/>
      <c r="O254" s="238"/>
      <c r="P254" s="238"/>
      <c r="Q254" s="238"/>
      <c r="R254" s="238"/>
      <c r="S254" s="238"/>
      <c r="T254" s="238"/>
      <c r="U254" s="238"/>
      <c r="V254" s="238"/>
      <c r="W254" s="238"/>
      <c r="X254" s="238"/>
      <c r="Y254" s="238"/>
      <c r="Z254" s="238"/>
      <c r="AA254" s="238"/>
    </row>
    <row r="255" spans="2:27" s="10" customFormat="1" hidden="1">
      <c r="B255" s="235"/>
      <c r="C255" s="11"/>
      <c r="D255" s="11"/>
      <c r="E255" s="11"/>
      <c r="F255" s="236"/>
      <c r="G255" s="236"/>
      <c r="H255" s="11"/>
      <c r="I255" s="237"/>
      <c r="J255" s="237"/>
      <c r="K255" s="237"/>
      <c r="L255" s="237"/>
      <c r="M255" s="238"/>
      <c r="N255" s="238"/>
      <c r="O255" s="238"/>
      <c r="P255" s="238"/>
      <c r="Q255" s="238"/>
      <c r="R255" s="238"/>
      <c r="S255" s="238"/>
      <c r="T255" s="238"/>
      <c r="U255" s="238"/>
      <c r="V255" s="238"/>
      <c r="W255" s="238"/>
      <c r="X255" s="238"/>
      <c r="Y255" s="238"/>
      <c r="Z255" s="238"/>
      <c r="AA255" s="238"/>
    </row>
    <row r="256" spans="2:27" s="10" customFormat="1" hidden="1">
      <c r="B256" s="235"/>
      <c r="C256" s="11"/>
      <c r="D256" s="11"/>
      <c r="E256" s="11"/>
      <c r="F256" s="236"/>
      <c r="G256" s="236"/>
      <c r="H256" s="11"/>
      <c r="I256" s="237"/>
      <c r="J256" s="237"/>
      <c r="K256" s="237"/>
      <c r="L256" s="237"/>
      <c r="M256" s="238"/>
      <c r="N256" s="238"/>
      <c r="O256" s="238"/>
      <c r="P256" s="238"/>
      <c r="Q256" s="238"/>
      <c r="R256" s="238"/>
      <c r="S256" s="238"/>
      <c r="T256" s="238"/>
      <c r="U256" s="238"/>
      <c r="V256" s="238"/>
      <c r="W256" s="238"/>
      <c r="X256" s="238"/>
      <c r="Y256" s="238"/>
      <c r="Z256" s="238"/>
      <c r="AA256" s="238"/>
    </row>
    <row r="257" spans="2:27" s="10" customFormat="1" hidden="1">
      <c r="B257" s="235"/>
      <c r="C257" s="11"/>
      <c r="D257" s="11"/>
      <c r="E257" s="11"/>
      <c r="F257" s="236"/>
      <c r="G257" s="236"/>
      <c r="H257" s="11"/>
      <c r="I257" s="237"/>
      <c r="J257" s="237"/>
      <c r="K257" s="237"/>
      <c r="L257" s="237"/>
      <c r="M257" s="238"/>
      <c r="N257" s="238"/>
      <c r="O257" s="238"/>
      <c r="P257" s="238"/>
      <c r="Q257" s="238"/>
      <c r="R257" s="238"/>
      <c r="S257" s="238"/>
      <c r="T257" s="238"/>
      <c r="U257" s="238"/>
      <c r="V257" s="238"/>
      <c r="W257" s="238"/>
      <c r="X257" s="238"/>
      <c r="Y257" s="238"/>
      <c r="Z257" s="238"/>
      <c r="AA257" s="238"/>
    </row>
    <row r="258" spans="2:27" s="10" customFormat="1" hidden="1">
      <c r="B258" s="235"/>
      <c r="C258" s="11"/>
      <c r="D258" s="11"/>
      <c r="E258" s="11"/>
      <c r="F258" s="236"/>
      <c r="G258" s="236"/>
      <c r="H258" s="11"/>
      <c r="I258" s="237"/>
      <c r="J258" s="237"/>
      <c r="K258" s="237"/>
      <c r="L258" s="237"/>
      <c r="M258" s="238"/>
      <c r="N258" s="238"/>
      <c r="O258" s="238"/>
      <c r="P258" s="238"/>
      <c r="Q258" s="238"/>
      <c r="R258" s="238"/>
      <c r="S258" s="238"/>
      <c r="T258" s="238"/>
      <c r="U258" s="238"/>
      <c r="V258" s="238"/>
      <c r="W258" s="238"/>
      <c r="X258" s="238"/>
      <c r="Y258" s="238"/>
      <c r="Z258" s="238"/>
      <c r="AA258" s="238"/>
    </row>
    <row r="259" spans="2:27" s="10" customFormat="1" hidden="1">
      <c r="B259" s="235"/>
      <c r="C259" s="11"/>
      <c r="D259" s="11"/>
      <c r="E259" s="11"/>
      <c r="F259" s="236"/>
      <c r="G259" s="236"/>
      <c r="H259" s="11"/>
      <c r="I259" s="237"/>
      <c r="J259" s="237"/>
      <c r="K259" s="237"/>
      <c r="L259" s="237"/>
      <c r="M259" s="238"/>
      <c r="N259" s="238"/>
      <c r="O259" s="238"/>
      <c r="P259" s="238"/>
      <c r="Q259" s="238"/>
      <c r="R259" s="238"/>
      <c r="S259" s="238"/>
      <c r="T259" s="238"/>
      <c r="U259" s="238"/>
      <c r="V259" s="238"/>
      <c r="W259" s="238"/>
      <c r="X259" s="238"/>
      <c r="Y259" s="238"/>
      <c r="Z259" s="238"/>
      <c r="AA259" s="238"/>
    </row>
    <row r="260" spans="2:27" s="10" customFormat="1" hidden="1">
      <c r="B260" s="235"/>
      <c r="C260" s="11"/>
      <c r="D260" s="11"/>
      <c r="E260" s="11"/>
      <c r="F260" s="236"/>
      <c r="G260" s="236"/>
      <c r="H260" s="11"/>
      <c r="I260" s="237"/>
      <c r="J260" s="237"/>
      <c r="K260" s="237"/>
      <c r="L260" s="237"/>
      <c r="M260" s="238"/>
      <c r="N260" s="238"/>
      <c r="O260" s="238"/>
      <c r="P260" s="238"/>
      <c r="Q260" s="238"/>
      <c r="R260" s="238"/>
      <c r="S260" s="238"/>
      <c r="T260" s="238"/>
      <c r="U260" s="238"/>
      <c r="V260" s="238"/>
      <c r="W260" s="238"/>
      <c r="X260" s="238"/>
      <c r="Y260" s="238"/>
      <c r="Z260" s="238"/>
      <c r="AA260" s="238"/>
    </row>
    <row r="261" spans="2:27" s="10" customFormat="1" hidden="1">
      <c r="B261" s="235"/>
      <c r="C261" s="11"/>
      <c r="D261" s="11"/>
      <c r="E261" s="11"/>
      <c r="F261" s="236"/>
      <c r="G261" s="236"/>
      <c r="H261" s="11"/>
      <c r="I261" s="237"/>
      <c r="J261" s="237"/>
      <c r="K261" s="237"/>
      <c r="L261" s="237"/>
      <c r="M261" s="238"/>
      <c r="N261" s="238"/>
      <c r="O261" s="238"/>
      <c r="P261" s="238"/>
      <c r="Q261" s="238"/>
      <c r="R261" s="238"/>
      <c r="S261" s="238"/>
      <c r="T261" s="238"/>
      <c r="U261" s="238"/>
      <c r="V261" s="238"/>
      <c r="W261" s="238"/>
      <c r="X261" s="238"/>
      <c r="Y261" s="238"/>
      <c r="Z261" s="238"/>
      <c r="AA261" s="238"/>
    </row>
    <row r="262" spans="2:27" s="10" customFormat="1" hidden="1">
      <c r="B262" s="235"/>
      <c r="C262" s="11"/>
      <c r="D262" s="11"/>
      <c r="E262" s="11"/>
      <c r="F262" s="236"/>
      <c r="G262" s="236"/>
      <c r="H262" s="11"/>
      <c r="I262" s="237"/>
      <c r="J262" s="237"/>
      <c r="K262" s="237"/>
      <c r="L262" s="237"/>
      <c r="M262" s="238"/>
      <c r="N262" s="238"/>
      <c r="O262" s="238"/>
      <c r="P262" s="238"/>
      <c r="Q262" s="238"/>
      <c r="R262" s="238"/>
      <c r="S262" s="238"/>
      <c r="T262" s="238"/>
      <c r="U262" s="238"/>
      <c r="V262" s="238"/>
      <c r="W262" s="238"/>
      <c r="X262" s="238"/>
      <c r="Y262" s="238"/>
      <c r="Z262" s="238"/>
      <c r="AA262" s="238"/>
    </row>
    <row r="263" spans="2:27" s="10" customFormat="1" hidden="1">
      <c r="B263" s="235"/>
      <c r="C263" s="11"/>
      <c r="D263" s="11"/>
      <c r="E263" s="11"/>
      <c r="F263" s="236"/>
      <c r="G263" s="236"/>
      <c r="H263" s="11"/>
      <c r="I263" s="237"/>
      <c r="J263" s="237"/>
      <c r="K263" s="237"/>
      <c r="L263" s="237"/>
      <c r="M263" s="238"/>
      <c r="N263" s="238"/>
      <c r="O263" s="238"/>
      <c r="P263" s="238"/>
      <c r="Q263" s="238"/>
      <c r="R263" s="238"/>
      <c r="S263" s="238"/>
      <c r="T263" s="238"/>
      <c r="U263" s="238"/>
      <c r="V263" s="238"/>
      <c r="W263" s="238"/>
      <c r="X263" s="238"/>
      <c r="Y263" s="238"/>
      <c r="Z263" s="238"/>
      <c r="AA263" s="238"/>
    </row>
    <row r="264" spans="2:27" s="10" customFormat="1" hidden="1">
      <c r="B264" s="235"/>
      <c r="C264" s="11"/>
      <c r="D264" s="11"/>
      <c r="E264" s="11"/>
      <c r="F264" s="236"/>
      <c r="G264" s="236"/>
      <c r="H264" s="11"/>
      <c r="I264" s="237"/>
      <c r="J264" s="237"/>
      <c r="K264" s="237"/>
      <c r="L264" s="237"/>
      <c r="M264" s="238"/>
      <c r="N264" s="238"/>
      <c r="O264" s="238"/>
      <c r="P264" s="238"/>
      <c r="Q264" s="238"/>
      <c r="R264" s="238"/>
      <c r="S264" s="238"/>
      <c r="T264" s="238"/>
      <c r="U264" s="238"/>
      <c r="V264" s="238"/>
      <c r="W264" s="238"/>
      <c r="X264" s="238"/>
      <c r="Y264" s="238"/>
      <c r="Z264" s="238"/>
      <c r="AA264" s="238"/>
    </row>
    <row r="265" spans="2:27" s="10" customFormat="1" hidden="1">
      <c r="B265" s="235"/>
      <c r="C265" s="11"/>
      <c r="D265" s="11"/>
      <c r="E265" s="11"/>
      <c r="F265" s="236"/>
      <c r="G265" s="236"/>
      <c r="H265" s="11"/>
      <c r="I265" s="237"/>
      <c r="J265" s="237"/>
      <c r="K265" s="237"/>
      <c r="L265" s="237"/>
      <c r="M265" s="238"/>
      <c r="N265" s="238"/>
      <c r="O265" s="238"/>
      <c r="P265" s="238"/>
      <c r="Q265" s="238"/>
      <c r="R265" s="238"/>
      <c r="S265" s="238"/>
      <c r="T265" s="238"/>
      <c r="U265" s="238"/>
      <c r="V265" s="238"/>
      <c r="W265" s="238"/>
      <c r="X265" s="238"/>
      <c r="Y265" s="238"/>
      <c r="Z265" s="238"/>
      <c r="AA265" s="238"/>
    </row>
    <row r="266" spans="2:27" s="10" customFormat="1" hidden="1">
      <c r="B266" s="235"/>
      <c r="C266" s="11"/>
      <c r="D266" s="11"/>
      <c r="E266" s="11"/>
      <c r="F266" s="236"/>
      <c r="G266" s="236"/>
      <c r="H266" s="11"/>
      <c r="I266" s="237"/>
      <c r="J266" s="237"/>
      <c r="K266" s="237"/>
      <c r="L266" s="237"/>
      <c r="M266" s="238"/>
      <c r="N266" s="238"/>
      <c r="O266" s="238"/>
      <c r="P266" s="238"/>
      <c r="Q266" s="238"/>
      <c r="R266" s="238"/>
      <c r="S266" s="238"/>
      <c r="T266" s="238"/>
      <c r="U266" s="238"/>
      <c r="V266" s="238"/>
      <c r="W266" s="238"/>
      <c r="X266" s="238"/>
      <c r="Y266" s="238"/>
      <c r="Z266" s="238"/>
      <c r="AA266" s="238"/>
    </row>
    <row r="267" spans="2:27" s="10" customFormat="1" hidden="1">
      <c r="B267" s="235"/>
      <c r="C267" s="11"/>
      <c r="D267" s="11"/>
      <c r="E267" s="11"/>
      <c r="F267" s="236"/>
      <c r="G267" s="236"/>
      <c r="H267" s="11"/>
      <c r="I267" s="237"/>
      <c r="J267" s="237"/>
      <c r="K267" s="237"/>
      <c r="L267" s="237"/>
      <c r="M267" s="238"/>
      <c r="N267" s="238"/>
      <c r="O267" s="238"/>
      <c r="P267" s="238"/>
      <c r="Q267" s="238"/>
      <c r="R267" s="238"/>
      <c r="S267" s="238"/>
      <c r="T267" s="238"/>
      <c r="U267" s="238"/>
      <c r="V267" s="238"/>
      <c r="W267" s="238"/>
      <c r="X267" s="238"/>
      <c r="Y267" s="238"/>
      <c r="Z267" s="238"/>
      <c r="AA267" s="238"/>
    </row>
    <row r="268" spans="2:27" s="10" customFormat="1" hidden="1">
      <c r="B268" s="235"/>
      <c r="C268" s="11"/>
      <c r="D268" s="11"/>
      <c r="E268" s="11"/>
      <c r="F268" s="236"/>
      <c r="G268" s="236"/>
      <c r="H268" s="11"/>
      <c r="I268" s="237"/>
      <c r="J268" s="237"/>
      <c r="K268" s="237"/>
      <c r="L268" s="237"/>
      <c r="M268" s="238"/>
      <c r="N268" s="238"/>
      <c r="O268" s="238"/>
      <c r="P268" s="238"/>
      <c r="Q268" s="238"/>
      <c r="R268" s="238"/>
      <c r="S268" s="238"/>
      <c r="T268" s="238"/>
      <c r="U268" s="238"/>
      <c r="V268" s="238"/>
      <c r="W268" s="238"/>
      <c r="X268" s="238"/>
      <c r="Y268" s="238"/>
      <c r="Z268" s="238"/>
      <c r="AA268" s="238"/>
    </row>
    <row r="269" spans="2:27" s="10" customFormat="1" hidden="1">
      <c r="B269" s="235"/>
      <c r="C269" s="11"/>
      <c r="D269" s="11"/>
      <c r="E269" s="11"/>
      <c r="F269" s="236"/>
      <c r="G269" s="236"/>
      <c r="H269" s="11"/>
      <c r="I269" s="237"/>
      <c r="J269" s="237"/>
      <c r="K269" s="237"/>
      <c r="L269" s="237"/>
      <c r="M269" s="238"/>
      <c r="N269" s="238"/>
      <c r="O269" s="238"/>
      <c r="P269" s="238"/>
      <c r="Q269" s="238"/>
      <c r="R269" s="238"/>
      <c r="S269" s="238"/>
      <c r="T269" s="238"/>
      <c r="U269" s="238"/>
      <c r="V269" s="238"/>
      <c r="W269" s="238"/>
      <c r="X269" s="238"/>
      <c r="Y269" s="238"/>
      <c r="Z269" s="238"/>
      <c r="AA269" s="238"/>
    </row>
    <row r="270" spans="2:27" s="10" customFormat="1" hidden="1">
      <c r="B270" s="235"/>
      <c r="C270" s="11"/>
      <c r="D270" s="11"/>
      <c r="E270" s="11"/>
      <c r="F270" s="236"/>
      <c r="G270" s="236"/>
      <c r="H270" s="11"/>
      <c r="I270" s="237"/>
      <c r="J270" s="237"/>
      <c r="K270" s="237"/>
      <c r="L270" s="237"/>
      <c r="M270" s="238"/>
      <c r="N270" s="238"/>
      <c r="O270" s="238"/>
      <c r="P270" s="238"/>
      <c r="Q270" s="238"/>
      <c r="R270" s="238"/>
      <c r="S270" s="238"/>
      <c r="T270" s="238"/>
      <c r="U270" s="238"/>
      <c r="V270" s="238"/>
      <c r="W270" s="238"/>
      <c r="X270" s="238"/>
      <c r="Y270" s="238"/>
      <c r="Z270" s="238"/>
      <c r="AA270" s="238"/>
    </row>
    <row r="271" spans="2:27" s="10" customFormat="1" hidden="1">
      <c r="B271" s="235"/>
      <c r="C271" s="11"/>
      <c r="D271" s="11"/>
      <c r="E271" s="11"/>
      <c r="F271" s="236"/>
      <c r="G271" s="236"/>
      <c r="H271" s="11"/>
      <c r="I271" s="237"/>
      <c r="J271" s="237"/>
      <c r="K271" s="237"/>
      <c r="L271" s="237"/>
      <c r="M271" s="238"/>
      <c r="N271" s="238"/>
      <c r="O271" s="238"/>
      <c r="P271" s="238"/>
      <c r="Q271" s="238"/>
      <c r="R271" s="238"/>
      <c r="S271" s="238"/>
      <c r="T271" s="238"/>
      <c r="U271" s="238"/>
      <c r="V271" s="238"/>
      <c r="W271" s="238"/>
      <c r="X271" s="238"/>
      <c r="Y271" s="238"/>
      <c r="Z271" s="238"/>
      <c r="AA271" s="238"/>
    </row>
    <row r="272" spans="2:27" s="10" customFormat="1" hidden="1">
      <c r="B272" s="235"/>
      <c r="C272" s="11"/>
      <c r="D272" s="11"/>
      <c r="E272" s="11"/>
      <c r="F272" s="236"/>
      <c r="G272" s="236"/>
      <c r="H272" s="11"/>
      <c r="I272" s="237"/>
      <c r="J272" s="237"/>
      <c r="K272" s="237"/>
      <c r="L272" s="237"/>
      <c r="M272" s="238"/>
      <c r="N272" s="238"/>
      <c r="O272" s="238"/>
      <c r="P272" s="238"/>
      <c r="Q272" s="238"/>
      <c r="R272" s="238"/>
      <c r="S272" s="238"/>
      <c r="T272" s="238"/>
      <c r="U272" s="238"/>
      <c r="V272" s="238"/>
      <c r="W272" s="238"/>
      <c r="X272" s="238"/>
      <c r="Y272" s="238"/>
      <c r="Z272" s="238"/>
      <c r="AA272" s="238"/>
    </row>
    <row r="273" spans="2:27" s="10" customFormat="1" hidden="1">
      <c r="B273" s="235"/>
      <c r="C273" s="11"/>
      <c r="D273" s="11"/>
      <c r="E273" s="11"/>
      <c r="F273" s="236"/>
      <c r="G273" s="236"/>
      <c r="H273" s="11"/>
      <c r="I273" s="237"/>
      <c r="J273" s="237"/>
      <c r="K273" s="237"/>
      <c r="L273" s="237"/>
      <c r="M273" s="238"/>
      <c r="N273" s="238"/>
      <c r="O273" s="238"/>
      <c r="P273" s="238"/>
      <c r="Q273" s="238"/>
      <c r="R273" s="238"/>
      <c r="S273" s="238"/>
      <c r="T273" s="238"/>
      <c r="U273" s="238"/>
      <c r="V273" s="238"/>
      <c r="W273" s="238"/>
      <c r="X273" s="238"/>
      <c r="Y273" s="238"/>
      <c r="Z273" s="238"/>
      <c r="AA273" s="238"/>
    </row>
    <row r="274" spans="2:27" s="10" customFormat="1" hidden="1">
      <c r="B274" s="235"/>
      <c r="C274" s="11"/>
      <c r="D274" s="11"/>
      <c r="E274" s="11"/>
      <c r="F274" s="236"/>
      <c r="G274" s="236"/>
      <c r="H274" s="11"/>
      <c r="I274" s="237"/>
      <c r="J274" s="237"/>
      <c r="K274" s="237"/>
      <c r="L274" s="237"/>
      <c r="M274" s="238"/>
      <c r="N274" s="238"/>
      <c r="O274" s="238"/>
      <c r="P274" s="238"/>
      <c r="Q274" s="238"/>
      <c r="R274" s="238"/>
      <c r="S274" s="238"/>
      <c r="T274" s="238"/>
      <c r="U274" s="238"/>
      <c r="V274" s="238"/>
      <c r="W274" s="238"/>
      <c r="X274" s="238"/>
      <c r="Y274" s="238"/>
      <c r="Z274" s="238"/>
      <c r="AA274" s="238"/>
    </row>
    <row r="275" spans="2:27" s="10" customFormat="1" hidden="1">
      <c r="B275" s="235"/>
      <c r="C275" s="11"/>
      <c r="D275" s="11"/>
      <c r="E275" s="11"/>
      <c r="F275" s="236"/>
      <c r="G275" s="236"/>
      <c r="H275" s="11"/>
      <c r="I275" s="237"/>
      <c r="J275" s="237"/>
      <c r="K275" s="237"/>
      <c r="L275" s="237"/>
      <c r="M275" s="238"/>
      <c r="N275" s="238"/>
      <c r="O275" s="238"/>
      <c r="P275" s="238"/>
      <c r="Q275" s="238"/>
      <c r="R275" s="238"/>
      <c r="S275" s="238"/>
      <c r="T275" s="238"/>
      <c r="U275" s="238"/>
      <c r="V275" s="238"/>
      <c r="W275" s="238"/>
      <c r="X275" s="238"/>
      <c r="Y275" s="238"/>
      <c r="Z275" s="238"/>
      <c r="AA275" s="238"/>
    </row>
    <row r="276" spans="2:27" s="10" customFormat="1" hidden="1">
      <c r="B276" s="235"/>
      <c r="C276" s="11"/>
      <c r="D276" s="11"/>
      <c r="E276" s="11"/>
      <c r="F276" s="236"/>
      <c r="G276" s="236"/>
      <c r="H276" s="11"/>
      <c r="I276" s="237"/>
      <c r="J276" s="237"/>
      <c r="K276" s="237"/>
      <c r="L276" s="237"/>
      <c r="M276" s="238"/>
      <c r="N276" s="238"/>
      <c r="O276" s="238"/>
      <c r="P276" s="238"/>
      <c r="Q276" s="238"/>
      <c r="R276" s="238"/>
      <c r="S276" s="238"/>
      <c r="T276" s="238"/>
      <c r="U276" s="238"/>
      <c r="V276" s="238"/>
      <c r="W276" s="238"/>
      <c r="X276" s="238"/>
      <c r="Y276" s="238"/>
      <c r="Z276" s="238"/>
      <c r="AA276" s="238"/>
    </row>
    <row r="277" spans="2:27" s="10" customFormat="1" hidden="1">
      <c r="B277" s="235"/>
      <c r="C277" s="11"/>
      <c r="D277" s="11"/>
      <c r="E277" s="11"/>
      <c r="F277" s="236"/>
      <c r="G277" s="236"/>
      <c r="H277" s="11"/>
      <c r="I277" s="237"/>
      <c r="J277" s="237"/>
      <c r="K277" s="237"/>
      <c r="L277" s="237"/>
      <c r="M277" s="238"/>
      <c r="N277" s="238"/>
      <c r="O277" s="238"/>
      <c r="P277" s="238"/>
      <c r="Q277" s="238"/>
      <c r="R277" s="238"/>
      <c r="S277" s="238"/>
      <c r="T277" s="238"/>
      <c r="U277" s="238"/>
      <c r="V277" s="238"/>
      <c r="W277" s="238"/>
      <c r="X277" s="238"/>
      <c r="Y277" s="238"/>
      <c r="Z277" s="238"/>
      <c r="AA277" s="238"/>
    </row>
    <row r="278" spans="2:27" s="10" customFormat="1" hidden="1">
      <c r="B278" s="235"/>
      <c r="C278" s="11"/>
      <c r="D278" s="11"/>
      <c r="E278" s="11"/>
      <c r="F278" s="236"/>
      <c r="G278" s="236"/>
      <c r="H278" s="11"/>
      <c r="I278" s="237"/>
      <c r="J278" s="237"/>
      <c r="K278" s="237"/>
      <c r="L278" s="237"/>
      <c r="M278" s="238"/>
      <c r="N278" s="238"/>
      <c r="O278" s="238"/>
      <c r="P278" s="238"/>
      <c r="Q278" s="238"/>
      <c r="R278" s="238"/>
      <c r="S278" s="238"/>
      <c r="T278" s="238"/>
      <c r="U278" s="238"/>
      <c r="V278" s="238"/>
      <c r="W278" s="238"/>
      <c r="X278" s="238"/>
      <c r="Y278" s="238"/>
      <c r="Z278" s="238"/>
      <c r="AA278" s="238"/>
    </row>
    <row r="279" spans="2:27" s="10" customFormat="1" hidden="1">
      <c r="B279" s="235"/>
      <c r="C279" s="11"/>
      <c r="D279" s="11"/>
      <c r="E279" s="11"/>
      <c r="F279" s="236"/>
      <c r="G279" s="236"/>
      <c r="H279" s="11"/>
      <c r="I279" s="237"/>
      <c r="J279" s="237"/>
      <c r="K279" s="237"/>
      <c r="L279" s="237"/>
      <c r="M279" s="238"/>
      <c r="N279" s="238"/>
      <c r="O279" s="238"/>
      <c r="P279" s="238"/>
      <c r="Q279" s="238"/>
      <c r="R279" s="238"/>
      <c r="S279" s="238"/>
      <c r="T279" s="238"/>
      <c r="U279" s="238"/>
      <c r="V279" s="238"/>
      <c r="W279" s="238"/>
      <c r="X279" s="238"/>
      <c r="Y279" s="238"/>
      <c r="Z279" s="238"/>
      <c r="AA279" s="238"/>
    </row>
    <row r="280" spans="2:27" s="10" customFormat="1" hidden="1">
      <c r="B280" s="235"/>
      <c r="C280" s="11"/>
      <c r="D280" s="11"/>
      <c r="E280" s="11"/>
      <c r="F280" s="236"/>
      <c r="G280" s="236"/>
      <c r="H280" s="11"/>
      <c r="I280" s="237"/>
      <c r="J280" s="237"/>
      <c r="K280" s="237"/>
      <c r="L280" s="237"/>
      <c r="M280" s="238"/>
      <c r="N280" s="238"/>
      <c r="O280" s="238"/>
      <c r="P280" s="238"/>
      <c r="Q280" s="238"/>
      <c r="R280" s="238"/>
      <c r="S280" s="238"/>
      <c r="T280" s="238"/>
      <c r="U280" s="238"/>
      <c r="V280" s="238"/>
      <c r="W280" s="238"/>
      <c r="X280" s="238"/>
      <c r="Y280" s="238"/>
      <c r="Z280" s="238"/>
      <c r="AA280" s="238"/>
    </row>
    <row r="281" spans="2:27" s="10" customFormat="1" hidden="1">
      <c r="B281" s="235"/>
      <c r="C281" s="11"/>
      <c r="D281" s="11"/>
      <c r="E281" s="11"/>
      <c r="F281" s="236"/>
      <c r="G281" s="236"/>
      <c r="H281" s="11"/>
      <c r="I281" s="237"/>
      <c r="J281" s="237"/>
      <c r="K281" s="237"/>
      <c r="L281" s="237"/>
      <c r="M281" s="238"/>
      <c r="N281" s="238"/>
      <c r="O281" s="238"/>
      <c r="P281" s="238"/>
      <c r="Q281" s="238"/>
      <c r="R281" s="238"/>
      <c r="S281" s="238"/>
      <c r="T281" s="238"/>
      <c r="U281" s="238"/>
      <c r="V281" s="238"/>
      <c r="W281" s="238"/>
      <c r="X281" s="238"/>
      <c r="Y281" s="238"/>
      <c r="Z281" s="238"/>
      <c r="AA281" s="238"/>
    </row>
    <row r="282" spans="2:27" s="10" customFormat="1" hidden="1">
      <c r="B282" s="235"/>
      <c r="C282" s="11"/>
      <c r="D282" s="11"/>
      <c r="E282" s="11"/>
      <c r="F282" s="236"/>
      <c r="G282" s="236"/>
      <c r="H282" s="11"/>
      <c r="I282" s="237"/>
      <c r="J282" s="237"/>
      <c r="K282" s="237"/>
      <c r="L282" s="237"/>
      <c r="M282" s="238"/>
      <c r="N282" s="238"/>
      <c r="O282" s="238"/>
      <c r="P282" s="238"/>
      <c r="Q282" s="238"/>
      <c r="R282" s="238"/>
      <c r="S282" s="238"/>
      <c r="T282" s="238"/>
      <c r="U282" s="238"/>
      <c r="V282" s="238"/>
      <c r="W282" s="238"/>
      <c r="X282" s="238"/>
      <c r="Y282" s="238"/>
      <c r="Z282" s="238"/>
      <c r="AA282" s="238"/>
    </row>
    <row r="283" spans="2:27" s="10" customFormat="1" hidden="1">
      <c r="B283" s="235"/>
      <c r="C283" s="11"/>
      <c r="D283" s="11"/>
      <c r="E283" s="11"/>
      <c r="F283" s="236"/>
      <c r="G283" s="236"/>
      <c r="H283" s="11"/>
      <c r="I283" s="237"/>
      <c r="J283" s="237"/>
      <c r="K283" s="237"/>
      <c r="L283" s="237"/>
      <c r="M283" s="238"/>
      <c r="N283" s="238"/>
      <c r="O283" s="238"/>
      <c r="P283" s="238"/>
      <c r="Q283" s="238"/>
      <c r="R283" s="238"/>
      <c r="S283" s="238"/>
      <c r="T283" s="238"/>
      <c r="U283" s="238"/>
      <c r="V283" s="238"/>
      <c r="W283" s="238"/>
      <c r="X283" s="238"/>
      <c r="Y283" s="238"/>
      <c r="Z283" s="238"/>
      <c r="AA283" s="238"/>
    </row>
    <row r="284" spans="2:27" s="10" customFormat="1" hidden="1">
      <c r="B284" s="235"/>
      <c r="C284" s="11"/>
      <c r="D284" s="11"/>
      <c r="E284" s="11"/>
      <c r="F284" s="236"/>
      <c r="G284" s="236"/>
      <c r="H284" s="11"/>
      <c r="I284" s="237"/>
      <c r="J284" s="237"/>
      <c r="K284" s="237"/>
      <c r="L284" s="237"/>
      <c r="M284" s="238"/>
      <c r="N284" s="238"/>
      <c r="O284" s="238"/>
      <c r="P284" s="238"/>
      <c r="Q284" s="238"/>
      <c r="R284" s="238"/>
      <c r="S284" s="238"/>
      <c r="T284" s="238"/>
      <c r="U284" s="238"/>
      <c r="V284" s="238"/>
      <c r="W284" s="238"/>
      <c r="X284" s="238"/>
      <c r="Y284" s="238"/>
      <c r="Z284" s="238"/>
      <c r="AA284" s="238"/>
    </row>
    <row r="285" spans="2:27" s="10" customFormat="1" hidden="1">
      <c r="B285" s="235"/>
      <c r="C285" s="11"/>
      <c r="D285" s="11"/>
      <c r="E285" s="11"/>
      <c r="F285" s="236"/>
      <c r="G285" s="236"/>
      <c r="H285" s="11"/>
      <c r="I285" s="237"/>
      <c r="J285" s="237"/>
      <c r="K285" s="237"/>
      <c r="L285" s="237"/>
      <c r="M285" s="238"/>
      <c r="N285" s="238"/>
      <c r="O285" s="238"/>
      <c r="P285" s="238"/>
      <c r="Q285" s="238"/>
      <c r="R285" s="238"/>
      <c r="S285" s="238"/>
      <c r="T285" s="238"/>
      <c r="U285" s="238"/>
      <c r="V285" s="238"/>
      <c r="W285" s="238"/>
      <c r="X285" s="238"/>
      <c r="Y285" s="238"/>
      <c r="Z285" s="238"/>
      <c r="AA285" s="238"/>
    </row>
    <row r="286" spans="2:27" s="10" customFormat="1" hidden="1">
      <c r="B286" s="235"/>
      <c r="C286" s="11"/>
      <c r="D286" s="11"/>
      <c r="E286" s="11"/>
      <c r="F286" s="236"/>
      <c r="G286" s="236"/>
      <c r="H286" s="11"/>
      <c r="I286" s="237"/>
      <c r="J286" s="237"/>
      <c r="K286" s="237"/>
      <c r="L286" s="237"/>
      <c r="M286" s="238"/>
      <c r="N286" s="238"/>
      <c r="O286" s="238"/>
      <c r="P286" s="238"/>
      <c r="Q286" s="238"/>
      <c r="R286" s="238"/>
      <c r="S286" s="238"/>
      <c r="T286" s="238"/>
      <c r="U286" s="238"/>
      <c r="V286" s="238"/>
      <c r="W286" s="238"/>
      <c r="X286" s="238"/>
      <c r="Y286" s="238"/>
      <c r="Z286" s="238"/>
      <c r="AA286" s="238"/>
    </row>
    <row r="287" spans="2:27" s="10" customFormat="1" hidden="1">
      <c r="B287" s="235"/>
      <c r="C287" s="11"/>
      <c r="D287" s="11"/>
      <c r="E287" s="11"/>
      <c r="F287" s="236"/>
      <c r="G287" s="236"/>
      <c r="H287" s="11"/>
      <c r="I287" s="237"/>
      <c r="J287" s="237"/>
      <c r="K287" s="237"/>
      <c r="L287" s="237"/>
      <c r="M287" s="238"/>
      <c r="N287" s="238"/>
      <c r="O287" s="238"/>
      <c r="P287" s="238"/>
      <c r="Q287" s="238"/>
      <c r="R287" s="238"/>
      <c r="S287" s="238"/>
      <c r="T287" s="238"/>
      <c r="U287" s="238"/>
      <c r="V287" s="238"/>
      <c r="W287" s="238"/>
      <c r="X287" s="238"/>
      <c r="Y287" s="238"/>
      <c r="Z287" s="238"/>
      <c r="AA287" s="238"/>
    </row>
    <row r="288" spans="2:27" s="10" customFormat="1" hidden="1">
      <c r="B288" s="235"/>
      <c r="C288" s="11"/>
      <c r="D288" s="11"/>
      <c r="E288" s="11"/>
      <c r="F288" s="236"/>
      <c r="G288" s="236"/>
      <c r="H288" s="11"/>
      <c r="I288" s="237"/>
      <c r="J288" s="237"/>
      <c r="K288" s="237"/>
      <c r="L288" s="237"/>
      <c r="M288" s="238"/>
      <c r="N288" s="238"/>
      <c r="O288" s="238"/>
      <c r="P288" s="238"/>
      <c r="Q288" s="238"/>
      <c r="R288" s="238"/>
      <c r="S288" s="238"/>
      <c r="T288" s="238"/>
      <c r="U288" s="238"/>
      <c r="V288" s="238"/>
      <c r="W288" s="238"/>
      <c r="X288" s="238"/>
      <c r="Y288" s="238"/>
      <c r="Z288" s="238"/>
      <c r="AA288" s="238"/>
    </row>
    <row r="289" spans="2:27" s="10" customFormat="1" hidden="1">
      <c r="B289" s="235"/>
      <c r="C289" s="11"/>
      <c r="D289" s="11"/>
      <c r="E289" s="11"/>
      <c r="F289" s="236"/>
      <c r="G289" s="236"/>
      <c r="H289" s="11"/>
      <c r="I289" s="237"/>
      <c r="J289" s="237"/>
      <c r="K289" s="237"/>
      <c r="L289" s="237"/>
      <c r="M289" s="238"/>
      <c r="N289" s="238"/>
      <c r="O289" s="238"/>
      <c r="P289" s="238"/>
      <c r="Q289" s="238"/>
      <c r="R289" s="238"/>
      <c r="S289" s="238"/>
      <c r="T289" s="238"/>
      <c r="U289" s="238"/>
      <c r="V289" s="238"/>
      <c r="W289" s="238"/>
      <c r="X289" s="238"/>
      <c r="Y289" s="238"/>
      <c r="Z289" s="238"/>
      <c r="AA289" s="238"/>
    </row>
    <row r="290" spans="2:27" s="10" customFormat="1" hidden="1">
      <c r="B290" s="235"/>
      <c r="C290" s="11"/>
      <c r="D290" s="11"/>
      <c r="E290" s="11"/>
      <c r="F290" s="236"/>
      <c r="G290" s="236"/>
      <c r="H290" s="11"/>
      <c r="I290" s="237"/>
      <c r="J290" s="237"/>
      <c r="K290" s="237"/>
      <c r="L290" s="237"/>
      <c r="M290" s="238"/>
      <c r="N290" s="238"/>
      <c r="O290" s="238"/>
      <c r="P290" s="238"/>
      <c r="Q290" s="238"/>
      <c r="R290" s="238"/>
      <c r="S290" s="238"/>
      <c r="T290" s="238"/>
      <c r="U290" s="238"/>
      <c r="V290" s="238"/>
      <c r="W290" s="238"/>
      <c r="X290" s="238"/>
      <c r="Y290" s="238"/>
      <c r="Z290" s="238"/>
      <c r="AA290" s="238"/>
    </row>
    <row r="291" spans="2:27" s="10" customFormat="1" hidden="1">
      <c r="B291" s="235"/>
      <c r="C291" s="11"/>
      <c r="D291" s="11"/>
      <c r="E291" s="11"/>
      <c r="F291" s="236"/>
      <c r="G291" s="236"/>
      <c r="H291" s="11"/>
      <c r="I291" s="237"/>
      <c r="J291" s="237"/>
      <c r="K291" s="237"/>
      <c r="L291" s="237"/>
      <c r="M291" s="238"/>
      <c r="N291" s="238"/>
      <c r="O291" s="238"/>
      <c r="P291" s="238"/>
      <c r="Q291" s="238"/>
      <c r="R291" s="238"/>
      <c r="S291" s="238"/>
      <c r="T291" s="238"/>
      <c r="U291" s="238"/>
      <c r="V291" s="238"/>
      <c r="W291" s="238"/>
      <c r="X291" s="238"/>
      <c r="Y291" s="238"/>
      <c r="Z291" s="238"/>
      <c r="AA291" s="238"/>
    </row>
    <row r="292" spans="2:27" s="10" customFormat="1" hidden="1">
      <c r="B292" s="235"/>
      <c r="C292" s="11"/>
      <c r="D292" s="11"/>
      <c r="E292" s="11"/>
      <c r="F292" s="236"/>
      <c r="G292" s="236"/>
      <c r="H292" s="11"/>
      <c r="I292" s="237"/>
      <c r="J292" s="237"/>
      <c r="K292" s="237"/>
      <c r="L292" s="237"/>
      <c r="M292" s="238"/>
      <c r="N292" s="238"/>
      <c r="O292" s="238"/>
      <c r="P292" s="238"/>
      <c r="Q292" s="238"/>
      <c r="R292" s="238"/>
      <c r="S292" s="238"/>
      <c r="T292" s="238"/>
      <c r="U292" s="238"/>
      <c r="V292" s="238"/>
      <c r="W292" s="238"/>
      <c r="X292" s="238"/>
      <c r="Y292" s="238"/>
      <c r="Z292" s="238"/>
      <c r="AA292" s="238"/>
    </row>
    <row r="293" spans="2:27" s="10" customFormat="1" hidden="1">
      <c r="B293" s="235"/>
      <c r="C293" s="11"/>
      <c r="D293" s="11"/>
      <c r="E293" s="11"/>
      <c r="F293" s="236"/>
      <c r="G293" s="236"/>
      <c r="H293" s="11"/>
      <c r="I293" s="237"/>
      <c r="J293" s="237"/>
      <c r="K293" s="237"/>
      <c r="L293" s="237"/>
      <c r="M293" s="238"/>
      <c r="N293" s="238"/>
      <c r="O293" s="238"/>
      <c r="P293" s="238"/>
      <c r="Q293" s="238"/>
      <c r="R293" s="238"/>
      <c r="S293" s="238"/>
      <c r="T293" s="238"/>
      <c r="U293" s="238"/>
      <c r="V293" s="238"/>
      <c r="W293" s="238"/>
      <c r="X293" s="238"/>
      <c r="Y293" s="238"/>
      <c r="Z293" s="238"/>
      <c r="AA293" s="238"/>
    </row>
    <row r="294" spans="2:27" s="10" customFormat="1" hidden="1">
      <c r="B294" s="235"/>
      <c r="C294" s="11"/>
      <c r="D294" s="11"/>
      <c r="E294" s="11"/>
      <c r="F294" s="236"/>
      <c r="G294" s="236"/>
      <c r="H294" s="11"/>
      <c r="I294" s="237"/>
      <c r="J294" s="237"/>
      <c r="K294" s="237"/>
      <c r="L294" s="237"/>
      <c r="M294" s="238"/>
      <c r="N294" s="238"/>
      <c r="O294" s="238"/>
      <c r="P294" s="238"/>
      <c r="Q294" s="238"/>
      <c r="R294" s="238"/>
      <c r="S294" s="238"/>
      <c r="T294" s="238"/>
      <c r="U294" s="238"/>
      <c r="V294" s="238"/>
      <c r="W294" s="238"/>
      <c r="X294" s="238"/>
      <c r="Y294" s="238"/>
      <c r="Z294" s="238"/>
      <c r="AA294" s="238"/>
    </row>
    <row r="295" spans="2:27" s="10" customFormat="1" hidden="1">
      <c r="B295" s="235"/>
      <c r="C295" s="11"/>
      <c r="D295" s="11"/>
      <c r="E295" s="11"/>
      <c r="F295" s="236"/>
      <c r="G295" s="236"/>
      <c r="H295" s="11"/>
      <c r="I295" s="237"/>
      <c r="J295" s="237"/>
      <c r="K295" s="237"/>
      <c r="L295" s="237"/>
      <c r="M295" s="238"/>
      <c r="N295" s="238"/>
      <c r="O295" s="238"/>
      <c r="P295" s="238"/>
      <c r="Q295" s="238"/>
      <c r="R295" s="238"/>
      <c r="S295" s="238"/>
      <c r="T295" s="238"/>
      <c r="U295" s="238"/>
      <c r="V295" s="238"/>
      <c r="W295" s="238"/>
      <c r="X295" s="238"/>
      <c r="Y295" s="238"/>
      <c r="Z295" s="238"/>
      <c r="AA295" s="238"/>
    </row>
    <row r="296" spans="2:27" s="10" customFormat="1" hidden="1">
      <c r="B296" s="235"/>
      <c r="C296" s="11"/>
      <c r="D296" s="11"/>
      <c r="E296" s="11"/>
      <c r="F296" s="236"/>
      <c r="G296" s="236"/>
      <c r="H296" s="11"/>
      <c r="I296" s="237"/>
      <c r="J296" s="237"/>
      <c r="K296" s="237"/>
      <c r="L296" s="237"/>
      <c r="M296" s="238"/>
      <c r="N296" s="238"/>
      <c r="O296" s="238"/>
      <c r="P296" s="238"/>
      <c r="Q296" s="238"/>
      <c r="R296" s="238"/>
      <c r="S296" s="238"/>
      <c r="T296" s="238"/>
      <c r="U296" s="238"/>
      <c r="V296" s="238"/>
      <c r="W296" s="238"/>
      <c r="X296" s="238"/>
      <c r="Y296" s="238"/>
      <c r="Z296" s="238"/>
      <c r="AA296" s="238"/>
    </row>
    <row r="297" spans="2:27" s="10" customFormat="1" hidden="1">
      <c r="B297" s="235"/>
      <c r="C297" s="11"/>
      <c r="D297" s="11"/>
      <c r="E297" s="11"/>
      <c r="F297" s="236"/>
      <c r="G297" s="236"/>
      <c r="H297" s="11"/>
      <c r="I297" s="237"/>
      <c r="J297" s="237"/>
      <c r="K297" s="237"/>
      <c r="L297" s="237"/>
      <c r="M297" s="238"/>
      <c r="N297" s="238"/>
      <c r="O297" s="238"/>
      <c r="P297" s="238"/>
      <c r="Q297" s="238"/>
      <c r="R297" s="238"/>
      <c r="S297" s="238"/>
      <c r="T297" s="238"/>
      <c r="U297" s="238"/>
      <c r="V297" s="238"/>
      <c r="W297" s="238"/>
      <c r="X297" s="238"/>
      <c r="Y297" s="238"/>
      <c r="Z297" s="238"/>
      <c r="AA297" s="238"/>
    </row>
    <row r="298" spans="2:27" s="10" customFormat="1" hidden="1">
      <c r="B298" s="235"/>
      <c r="C298" s="11"/>
      <c r="D298" s="11"/>
      <c r="E298" s="11"/>
      <c r="F298" s="236"/>
      <c r="G298" s="236"/>
      <c r="H298" s="11"/>
      <c r="I298" s="237"/>
      <c r="J298" s="237"/>
      <c r="K298" s="237"/>
      <c r="L298" s="237"/>
      <c r="M298" s="238"/>
      <c r="N298" s="238"/>
      <c r="O298" s="238"/>
      <c r="P298" s="238"/>
      <c r="Q298" s="238"/>
      <c r="R298" s="238"/>
      <c r="S298" s="238"/>
      <c r="T298" s="238"/>
      <c r="U298" s="238"/>
      <c r="V298" s="238"/>
      <c r="W298" s="238"/>
      <c r="X298" s="238"/>
      <c r="Y298" s="238"/>
      <c r="Z298" s="238"/>
      <c r="AA298" s="238"/>
    </row>
    <row r="299" spans="2:27" s="10" customFormat="1" hidden="1">
      <c r="B299" s="235"/>
      <c r="C299" s="11"/>
      <c r="D299" s="11"/>
      <c r="E299" s="11"/>
      <c r="F299" s="236"/>
      <c r="G299" s="236"/>
      <c r="H299" s="11"/>
      <c r="I299" s="237"/>
      <c r="J299" s="237"/>
      <c r="K299" s="237"/>
      <c r="L299" s="237"/>
      <c r="M299" s="238"/>
      <c r="N299" s="238"/>
      <c r="O299" s="238"/>
      <c r="P299" s="238"/>
      <c r="Q299" s="238"/>
      <c r="R299" s="238"/>
      <c r="S299" s="238"/>
      <c r="T299" s="238"/>
      <c r="U299" s="238"/>
      <c r="V299" s="238"/>
      <c r="W299" s="238"/>
      <c r="X299" s="238"/>
      <c r="Y299" s="238"/>
      <c r="Z299" s="238"/>
      <c r="AA299" s="238"/>
    </row>
    <row r="300" spans="2:27" s="10" customFormat="1" hidden="1">
      <c r="B300" s="235"/>
      <c r="C300" s="11"/>
      <c r="D300" s="11"/>
      <c r="E300" s="11"/>
      <c r="F300" s="236"/>
      <c r="G300" s="236"/>
      <c r="H300" s="11"/>
      <c r="I300" s="237"/>
      <c r="J300" s="237"/>
      <c r="K300" s="237"/>
      <c r="L300" s="237"/>
      <c r="M300" s="238"/>
      <c r="N300" s="238"/>
      <c r="O300" s="238"/>
      <c r="P300" s="238"/>
      <c r="Q300" s="238"/>
      <c r="R300" s="238"/>
      <c r="S300" s="238"/>
      <c r="T300" s="238"/>
      <c r="U300" s="238"/>
      <c r="V300" s="238"/>
      <c r="W300" s="238"/>
      <c r="X300" s="238"/>
      <c r="Y300" s="238"/>
      <c r="Z300" s="238"/>
      <c r="AA300" s="238"/>
    </row>
    <row r="301" spans="2:27" s="10" customFormat="1" hidden="1">
      <c r="B301" s="235"/>
      <c r="C301" s="11"/>
      <c r="D301" s="11"/>
      <c r="E301" s="11"/>
      <c r="F301" s="236"/>
      <c r="G301" s="236"/>
      <c r="H301" s="11"/>
      <c r="I301" s="237"/>
      <c r="J301" s="237"/>
      <c r="K301" s="237"/>
      <c r="L301" s="237"/>
      <c r="M301" s="238"/>
      <c r="N301" s="238"/>
      <c r="O301" s="238"/>
      <c r="P301" s="238"/>
      <c r="Q301" s="238"/>
      <c r="R301" s="238"/>
      <c r="S301" s="238"/>
      <c r="T301" s="238"/>
      <c r="U301" s="238"/>
      <c r="V301" s="238"/>
      <c r="W301" s="238"/>
      <c r="X301" s="238"/>
      <c r="Y301" s="238"/>
      <c r="Z301" s="238"/>
      <c r="AA301" s="238"/>
    </row>
    <row r="302" spans="2:27" s="10" customFormat="1" hidden="1">
      <c r="B302" s="235"/>
      <c r="C302" s="11"/>
      <c r="D302" s="11"/>
      <c r="E302" s="11"/>
      <c r="F302" s="236"/>
      <c r="G302" s="236"/>
      <c r="H302" s="11"/>
      <c r="I302" s="237"/>
      <c r="J302" s="237"/>
      <c r="K302" s="237"/>
      <c r="L302" s="237"/>
      <c r="M302" s="238"/>
      <c r="N302" s="238"/>
      <c r="O302" s="238"/>
      <c r="P302" s="238"/>
      <c r="Q302" s="238"/>
      <c r="R302" s="238"/>
      <c r="S302" s="238"/>
      <c r="T302" s="238"/>
      <c r="U302" s="238"/>
      <c r="V302" s="238"/>
      <c r="W302" s="238"/>
      <c r="X302" s="238"/>
      <c r="Y302" s="238"/>
      <c r="Z302" s="238"/>
      <c r="AA302" s="238"/>
    </row>
    <row r="303" spans="2:27" s="10" customFormat="1" hidden="1">
      <c r="B303" s="235"/>
      <c r="C303" s="11"/>
      <c r="D303" s="11"/>
      <c r="E303" s="11"/>
      <c r="F303" s="236"/>
      <c r="G303" s="236"/>
      <c r="H303" s="11"/>
      <c r="I303" s="237"/>
      <c r="J303" s="237"/>
      <c r="K303" s="237"/>
      <c r="L303" s="237"/>
      <c r="M303" s="238"/>
      <c r="N303" s="238"/>
      <c r="O303" s="238"/>
      <c r="P303" s="238"/>
      <c r="Q303" s="238"/>
      <c r="R303" s="238"/>
      <c r="S303" s="238"/>
      <c r="T303" s="238"/>
      <c r="U303" s="238"/>
      <c r="V303" s="238"/>
      <c r="W303" s="238"/>
      <c r="X303" s="238"/>
      <c r="Y303" s="238"/>
      <c r="Z303" s="238"/>
      <c r="AA303" s="238"/>
    </row>
    <row r="304" spans="2:27" s="10" customFormat="1" hidden="1">
      <c r="B304" s="235"/>
      <c r="C304" s="11"/>
      <c r="D304" s="11"/>
      <c r="E304" s="11"/>
      <c r="F304" s="236"/>
      <c r="G304" s="236"/>
      <c r="H304" s="11"/>
      <c r="I304" s="237"/>
      <c r="J304" s="237"/>
      <c r="K304" s="237"/>
      <c r="L304" s="237"/>
      <c r="M304" s="238"/>
      <c r="N304" s="238"/>
      <c r="O304" s="238"/>
      <c r="P304" s="238"/>
      <c r="Q304" s="238"/>
      <c r="R304" s="238"/>
      <c r="S304" s="238"/>
      <c r="T304" s="238"/>
      <c r="U304" s="238"/>
      <c r="V304" s="238"/>
      <c r="W304" s="238"/>
      <c r="X304" s="238"/>
      <c r="Y304" s="238"/>
      <c r="Z304" s="238"/>
      <c r="AA304" s="238"/>
    </row>
    <row r="305" spans="2:27" s="10" customFormat="1" hidden="1">
      <c r="B305" s="235"/>
      <c r="C305" s="11"/>
      <c r="D305" s="11"/>
      <c r="E305" s="11"/>
      <c r="F305" s="236"/>
      <c r="G305" s="236"/>
      <c r="H305" s="11"/>
      <c r="I305" s="237"/>
      <c r="J305" s="237"/>
      <c r="K305" s="237"/>
      <c r="L305" s="237"/>
      <c r="M305" s="238"/>
      <c r="N305" s="238"/>
      <c r="O305" s="238"/>
      <c r="P305" s="238"/>
      <c r="Q305" s="238"/>
      <c r="R305" s="238"/>
      <c r="S305" s="238"/>
      <c r="T305" s="238"/>
      <c r="U305" s="238"/>
      <c r="V305" s="238"/>
      <c r="W305" s="238"/>
      <c r="X305" s="238"/>
      <c r="Y305" s="238"/>
      <c r="Z305" s="238"/>
      <c r="AA305" s="238"/>
    </row>
    <row r="306" spans="2:27" s="10" customFormat="1" hidden="1">
      <c r="B306" s="235"/>
      <c r="C306" s="11"/>
      <c r="D306" s="11"/>
      <c r="E306" s="11"/>
      <c r="F306" s="236"/>
      <c r="G306" s="236"/>
      <c r="H306" s="11"/>
      <c r="I306" s="237"/>
      <c r="J306" s="237"/>
      <c r="K306" s="237"/>
      <c r="L306" s="237"/>
      <c r="M306" s="238"/>
      <c r="N306" s="238"/>
      <c r="O306" s="238"/>
      <c r="P306" s="238"/>
      <c r="Q306" s="238"/>
      <c r="R306" s="238"/>
      <c r="S306" s="238"/>
      <c r="T306" s="238"/>
      <c r="U306" s="238"/>
      <c r="V306" s="238"/>
      <c r="W306" s="238"/>
      <c r="X306" s="238"/>
      <c r="Y306" s="238"/>
      <c r="Z306" s="238"/>
      <c r="AA306" s="238"/>
    </row>
    <row r="307" spans="2:27" s="10" customFormat="1" hidden="1">
      <c r="B307" s="235"/>
      <c r="C307" s="11"/>
      <c r="D307" s="11"/>
      <c r="E307" s="11"/>
      <c r="F307" s="236"/>
      <c r="G307" s="236"/>
      <c r="H307" s="11"/>
      <c r="I307" s="237"/>
      <c r="J307" s="237"/>
      <c r="K307" s="237"/>
      <c r="L307" s="237"/>
      <c r="M307" s="238"/>
      <c r="N307" s="238"/>
      <c r="O307" s="238"/>
      <c r="P307" s="238"/>
      <c r="Q307" s="238"/>
      <c r="R307" s="238"/>
      <c r="S307" s="238"/>
      <c r="T307" s="238"/>
      <c r="U307" s="238"/>
      <c r="V307" s="238"/>
      <c r="W307" s="238"/>
      <c r="X307" s="238"/>
      <c r="Y307" s="238"/>
      <c r="Z307" s="238"/>
      <c r="AA307" s="238"/>
    </row>
    <row r="308" spans="2:27" s="10" customFormat="1" hidden="1">
      <c r="B308" s="235"/>
      <c r="C308" s="11"/>
      <c r="D308" s="11"/>
      <c r="E308" s="11"/>
      <c r="F308" s="236"/>
      <c r="G308" s="236"/>
      <c r="H308" s="11"/>
      <c r="I308" s="237"/>
      <c r="J308" s="237"/>
      <c r="K308" s="237"/>
      <c r="L308" s="237"/>
      <c r="M308" s="238"/>
      <c r="N308" s="238"/>
      <c r="O308" s="238"/>
      <c r="P308" s="238"/>
      <c r="Q308" s="238"/>
      <c r="R308" s="238"/>
      <c r="S308" s="238"/>
      <c r="T308" s="238"/>
      <c r="U308" s="238"/>
      <c r="V308" s="238"/>
      <c r="W308" s="238"/>
      <c r="X308" s="238"/>
      <c r="Y308" s="238"/>
      <c r="Z308" s="238"/>
      <c r="AA308" s="238"/>
    </row>
    <row r="309" spans="2:27" s="10" customFormat="1" hidden="1">
      <c r="B309" s="235"/>
      <c r="C309" s="11"/>
      <c r="D309" s="11"/>
      <c r="E309" s="11"/>
      <c r="F309" s="236"/>
      <c r="G309" s="236"/>
      <c r="H309" s="11"/>
      <c r="I309" s="237"/>
      <c r="J309" s="237"/>
      <c r="K309" s="237"/>
      <c r="L309" s="237"/>
      <c r="M309" s="238"/>
      <c r="N309" s="238"/>
      <c r="O309" s="238"/>
      <c r="P309" s="238"/>
      <c r="Q309" s="238"/>
      <c r="R309" s="238"/>
      <c r="S309" s="238"/>
      <c r="T309" s="238"/>
      <c r="U309" s="238"/>
      <c r="V309" s="238"/>
      <c r="W309" s="238"/>
      <c r="X309" s="238"/>
      <c r="Y309" s="238"/>
      <c r="Z309" s="238"/>
      <c r="AA309" s="238"/>
    </row>
    <row r="310" spans="2:27" s="10" customFormat="1" hidden="1">
      <c r="B310" s="235"/>
      <c r="C310" s="11"/>
      <c r="D310" s="11"/>
      <c r="E310" s="11"/>
      <c r="F310" s="236"/>
      <c r="G310" s="236"/>
      <c r="H310" s="11"/>
      <c r="I310" s="237"/>
      <c r="J310" s="237"/>
      <c r="K310" s="237"/>
      <c r="L310" s="237"/>
      <c r="M310" s="238"/>
      <c r="N310" s="238"/>
      <c r="O310" s="238"/>
      <c r="P310" s="238"/>
      <c r="Q310" s="238"/>
      <c r="R310" s="238"/>
      <c r="S310" s="238"/>
      <c r="T310" s="238"/>
      <c r="U310" s="238"/>
      <c r="V310" s="238"/>
      <c r="W310" s="238"/>
      <c r="X310" s="238"/>
      <c r="Y310" s="238"/>
      <c r="Z310" s="238"/>
      <c r="AA310" s="238"/>
    </row>
    <row r="311" spans="2:27" s="10" customFormat="1" hidden="1">
      <c r="B311" s="235"/>
      <c r="C311" s="11"/>
      <c r="D311" s="11"/>
      <c r="E311" s="11"/>
      <c r="F311" s="236"/>
      <c r="G311" s="236"/>
      <c r="H311" s="11"/>
      <c r="I311" s="237"/>
      <c r="J311" s="237"/>
      <c r="K311" s="237"/>
      <c r="L311" s="237"/>
      <c r="M311" s="238"/>
      <c r="N311" s="238"/>
      <c r="O311" s="238"/>
      <c r="P311" s="238"/>
      <c r="Q311" s="238"/>
      <c r="R311" s="238"/>
      <c r="S311" s="238"/>
      <c r="T311" s="238"/>
      <c r="U311" s="238"/>
      <c r="V311" s="238"/>
      <c r="W311" s="238"/>
      <c r="X311" s="238"/>
      <c r="Y311" s="238"/>
      <c r="Z311" s="238"/>
      <c r="AA311" s="238"/>
    </row>
    <row r="312" spans="2:27" s="10" customFormat="1" hidden="1">
      <c r="B312" s="235"/>
      <c r="C312" s="11"/>
      <c r="D312" s="11"/>
      <c r="E312" s="11"/>
      <c r="F312" s="236"/>
      <c r="G312" s="236"/>
      <c r="H312" s="11"/>
      <c r="I312" s="237"/>
      <c r="J312" s="237"/>
      <c r="K312" s="237"/>
      <c r="L312" s="237"/>
      <c r="M312" s="238"/>
      <c r="N312" s="238"/>
      <c r="O312" s="238"/>
      <c r="P312" s="238"/>
      <c r="Q312" s="238"/>
      <c r="R312" s="238"/>
      <c r="S312" s="238"/>
      <c r="T312" s="238"/>
      <c r="U312" s="238"/>
      <c r="V312" s="238"/>
      <c r="W312" s="238"/>
      <c r="X312" s="238"/>
      <c r="Y312" s="238"/>
      <c r="Z312" s="238"/>
      <c r="AA312" s="238"/>
    </row>
    <row r="313" spans="2:27" s="10" customFormat="1" hidden="1">
      <c r="B313" s="235"/>
      <c r="C313" s="11"/>
      <c r="D313" s="11"/>
      <c r="E313" s="11"/>
      <c r="F313" s="236"/>
      <c r="G313" s="236"/>
      <c r="H313" s="11"/>
      <c r="I313" s="237"/>
      <c r="J313" s="237"/>
      <c r="K313" s="237"/>
      <c r="L313" s="237"/>
      <c r="M313" s="238"/>
      <c r="N313" s="238"/>
      <c r="O313" s="238"/>
      <c r="P313" s="238"/>
      <c r="Q313" s="238"/>
      <c r="R313" s="238"/>
      <c r="S313" s="238"/>
      <c r="T313" s="238"/>
      <c r="U313" s="238"/>
      <c r="V313" s="238"/>
      <c r="W313" s="238"/>
      <c r="X313" s="238"/>
      <c r="Y313" s="238"/>
      <c r="Z313" s="238"/>
      <c r="AA313" s="238"/>
    </row>
    <row r="314" spans="2:27" s="10" customFormat="1" hidden="1">
      <c r="B314" s="235"/>
      <c r="C314" s="11"/>
      <c r="D314" s="11"/>
      <c r="E314" s="11"/>
      <c r="F314" s="236"/>
      <c r="G314" s="236"/>
      <c r="H314" s="11"/>
      <c r="I314" s="237"/>
      <c r="J314" s="237"/>
      <c r="K314" s="237"/>
      <c r="L314" s="237"/>
      <c r="M314" s="238"/>
      <c r="N314" s="238"/>
      <c r="O314" s="238"/>
      <c r="P314" s="238"/>
      <c r="Q314" s="238"/>
      <c r="R314" s="238"/>
      <c r="S314" s="238"/>
      <c r="T314" s="238"/>
      <c r="U314" s="238"/>
      <c r="V314" s="238"/>
      <c r="W314" s="238"/>
      <c r="X314" s="238"/>
      <c r="Y314" s="238"/>
      <c r="Z314" s="238"/>
      <c r="AA314" s="238"/>
    </row>
    <row r="315" spans="2:27" s="10" customFormat="1" hidden="1">
      <c r="B315" s="235"/>
      <c r="C315" s="11"/>
      <c r="D315" s="11"/>
      <c r="E315" s="11"/>
      <c r="F315" s="236"/>
      <c r="G315" s="236"/>
      <c r="H315" s="11"/>
      <c r="I315" s="237"/>
      <c r="J315" s="237"/>
      <c r="K315" s="237"/>
      <c r="L315" s="237"/>
      <c r="M315" s="238"/>
      <c r="N315" s="238"/>
      <c r="O315" s="238"/>
      <c r="P315" s="238"/>
      <c r="Q315" s="238"/>
      <c r="R315" s="238"/>
      <c r="S315" s="238"/>
      <c r="T315" s="238"/>
      <c r="U315" s="238"/>
      <c r="V315" s="238"/>
      <c r="W315" s="238"/>
      <c r="X315" s="238"/>
      <c r="Y315" s="238"/>
      <c r="Z315" s="238"/>
      <c r="AA315" s="238"/>
    </row>
    <row r="316" spans="2:27" s="10" customFormat="1" hidden="1">
      <c r="B316" s="235"/>
      <c r="C316" s="11"/>
      <c r="D316" s="11"/>
      <c r="E316" s="11"/>
      <c r="F316" s="236"/>
      <c r="G316" s="236"/>
      <c r="H316" s="11"/>
      <c r="I316" s="237"/>
      <c r="J316" s="237"/>
      <c r="K316" s="237"/>
      <c r="L316" s="237"/>
      <c r="M316" s="238"/>
      <c r="N316" s="238"/>
      <c r="O316" s="238"/>
      <c r="P316" s="238"/>
      <c r="Q316" s="238"/>
      <c r="R316" s="238"/>
      <c r="S316" s="238"/>
      <c r="T316" s="238"/>
      <c r="U316" s="238"/>
      <c r="V316" s="238"/>
      <c r="W316" s="238"/>
      <c r="X316" s="238"/>
      <c r="Y316" s="238"/>
      <c r="Z316" s="238"/>
      <c r="AA316" s="238"/>
    </row>
    <row r="317" spans="2:27" s="10" customFormat="1" hidden="1">
      <c r="B317" s="235"/>
      <c r="C317" s="11"/>
      <c r="D317" s="11"/>
      <c r="E317" s="11"/>
      <c r="F317" s="236"/>
      <c r="G317" s="236"/>
      <c r="H317" s="11"/>
      <c r="I317" s="237"/>
      <c r="J317" s="237"/>
      <c r="K317" s="237"/>
      <c r="L317" s="237"/>
      <c r="M317" s="238"/>
      <c r="N317" s="238"/>
      <c r="O317" s="238"/>
      <c r="P317" s="238"/>
      <c r="Q317" s="238"/>
      <c r="R317" s="238"/>
      <c r="S317" s="238"/>
      <c r="T317" s="238"/>
      <c r="U317" s="238"/>
      <c r="V317" s="238"/>
      <c r="W317" s="238"/>
      <c r="X317" s="238"/>
      <c r="Y317" s="238"/>
      <c r="Z317" s="238"/>
      <c r="AA317" s="238"/>
    </row>
    <row r="318" spans="2:27" s="10" customFormat="1" hidden="1">
      <c r="B318" s="235"/>
      <c r="C318" s="11"/>
      <c r="D318" s="11"/>
      <c r="E318" s="11"/>
      <c r="F318" s="236"/>
      <c r="G318" s="236"/>
      <c r="H318" s="11"/>
      <c r="I318" s="237"/>
      <c r="J318" s="237"/>
      <c r="K318" s="237"/>
      <c r="L318" s="237"/>
      <c r="M318" s="238"/>
      <c r="N318" s="238"/>
      <c r="O318" s="238"/>
      <c r="P318" s="238"/>
      <c r="Q318" s="238"/>
      <c r="R318" s="238"/>
      <c r="S318" s="238"/>
      <c r="T318" s="238"/>
      <c r="U318" s="238"/>
      <c r="V318" s="238"/>
      <c r="W318" s="238"/>
      <c r="X318" s="238"/>
      <c r="Y318" s="238"/>
      <c r="Z318" s="238"/>
      <c r="AA318" s="238"/>
    </row>
    <row r="319" spans="2:27" s="10" customFormat="1" hidden="1">
      <c r="B319" s="235"/>
      <c r="C319" s="11"/>
      <c r="D319" s="11"/>
      <c r="E319" s="11"/>
      <c r="F319" s="236"/>
      <c r="G319" s="236"/>
      <c r="H319" s="11"/>
      <c r="I319" s="237"/>
      <c r="J319" s="237"/>
      <c r="K319" s="237"/>
      <c r="L319" s="237"/>
      <c r="M319" s="238"/>
      <c r="N319" s="238"/>
      <c r="O319" s="238"/>
      <c r="P319" s="238"/>
      <c r="Q319" s="238"/>
      <c r="R319" s="238"/>
      <c r="S319" s="238"/>
      <c r="T319" s="238"/>
      <c r="U319" s="238"/>
      <c r="V319" s="238"/>
      <c r="W319" s="238"/>
      <c r="X319" s="238"/>
      <c r="Y319" s="238"/>
      <c r="Z319" s="238"/>
      <c r="AA319" s="238"/>
    </row>
    <row r="320" spans="2:27" s="10" customFormat="1" hidden="1">
      <c r="B320" s="235"/>
      <c r="C320" s="11"/>
      <c r="D320" s="11"/>
      <c r="E320" s="11"/>
      <c r="F320" s="236"/>
      <c r="G320" s="236"/>
      <c r="H320" s="11"/>
      <c r="I320" s="237"/>
      <c r="J320" s="237"/>
      <c r="K320" s="237"/>
      <c r="L320" s="237"/>
      <c r="M320" s="238"/>
      <c r="N320" s="238"/>
      <c r="O320" s="238"/>
      <c r="P320" s="238"/>
      <c r="Q320" s="238"/>
      <c r="R320" s="238"/>
      <c r="S320" s="238"/>
      <c r="T320" s="238"/>
      <c r="U320" s="238"/>
      <c r="V320" s="238"/>
      <c r="W320" s="238"/>
      <c r="X320" s="238"/>
      <c r="Y320" s="238"/>
      <c r="Z320" s="238"/>
      <c r="AA320" s="238"/>
    </row>
    <row r="321" spans="2:27" s="10" customFormat="1" hidden="1">
      <c r="B321" s="235"/>
      <c r="C321" s="11"/>
      <c r="D321" s="11"/>
      <c r="E321" s="11"/>
      <c r="F321" s="236"/>
      <c r="G321" s="236"/>
      <c r="H321" s="11"/>
      <c r="I321" s="237"/>
      <c r="J321" s="237"/>
      <c r="K321" s="237"/>
      <c r="L321" s="237"/>
      <c r="M321" s="238"/>
      <c r="N321" s="238"/>
      <c r="O321" s="238"/>
      <c r="P321" s="238"/>
      <c r="Q321" s="238"/>
      <c r="R321" s="238"/>
      <c r="S321" s="238"/>
      <c r="T321" s="238"/>
      <c r="U321" s="238"/>
      <c r="V321" s="238"/>
      <c r="W321" s="238"/>
      <c r="X321" s="238"/>
      <c r="Y321" s="238"/>
      <c r="Z321" s="238"/>
      <c r="AA321" s="238"/>
    </row>
    <row r="322" spans="2:27" s="10" customFormat="1" hidden="1">
      <c r="B322" s="235"/>
      <c r="C322" s="11"/>
      <c r="D322" s="11"/>
      <c r="E322" s="11"/>
      <c r="F322" s="236"/>
      <c r="G322" s="236"/>
      <c r="H322" s="11"/>
      <c r="I322" s="237"/>
      <c r="J322" s="237"/>
      <c r="K322" s="237"/>
      <c r="L322" s="237"/>
      <c r="M322" s="238"/>
      <c r="N322" s="238"/>
      <c r="O322" s="238"/>
      <c r="P322" s="238"/>
      <c r="Q322" s="238"/>
      <c r="R322" s="238"/>
      <c r="S322" s="238"/>
      <c r="T322" s="238"/>
      <c r="U322" s="238"/>
      <c r="V322" s="238"/>
      <c r="W322" s="238"/>
      <c r="X322" s="238"/>
      <c r="Y322" s="238"/>
      <c r="Z322" s="238"/>
      <c r="AA322" s="238"/>
    </row>
    <row r="323" spans="2:27" s="10" customFormat="1" hidden="1">
      <c r="B323" s="235"/>
      <c r="C323" s="11"/>
      <c r="D323" s="11"/>
      <c r="E323" s="11"/>
      <c r="F323" s="236"/>
      <c r="G323" s="236"/>
      <c r="H323" s="11"/>
      <c r="I323" s="237"/>
      <c r="J323" s="237"/>
      <c r="K323" s="237"/>
      <c r="L323" s="237"/>
      <c r="M323" s="238"/>
      <c r="N323" s="238"/>
      <c r="O323" s="238"/>
      <c r="P323" s="238"/>
      <c r="Q323" s="238"/>
      <c r="R323" s="238"/>
      <c r="S323" s="238"/>
      <c r="T323" s="238"/>
      <c r="U323" s="238"/>
      <c r="V323" s="238"/>
      <c r="W323" s="238"/>
      <c r="X323" s="238"/>
      <c r="Y323" s="238"/>
      <c r="Z323" s="238"/>
      <c r="AA323" s="238"/>
    </row>
    <row r="324" spans="2:27" s="10" customFormat="1" hidden="1">
      <c r="B324" s="235"/>
      <c r="C324" s="11"/>
      <c r="D324" s="11"/>
      <c r="E324" s="11"/>
      <c r="F324" s="236"/>
      <c r="G324" s="236"/>
      <c r="H324" s="11"/>
      <c r="I324" s="237"/>
      <c r="J324" s="237"/>
      <c r="K324" s="237"/>
      <c r="L324" s="237"/>
      <c r="M324" s="238"/>
      <c r="N324" s="238"/>
      <c r="O324" s="238"/>
      <c r="P324" s="238"/>
      <c r="Q324" s="238"/>
      <c r="R324" s="238"/>
      <c r="S324" s="238"/>
      <c r="T324" s="238"/>
      <c r="U324" s="238"/>
      <c r="V324" s="238"/>
      <c r="W324" s="238"/>
      <c r="X324" s="238"/>
      <c r="Y324" s="238"/>
      <c r="Z324" s="238"/>
      <c r="AA324" s="238"/>
    </row>
    <row r="325" spans="2:27" s="10" customFormat="1" hidden="1">
      <c r="B325" s="235"/>
      <c r="C325" s="11"/>
      <c r="D325" s="11"/>
      <c r="E325" s="11"/>
      <c r="F325" s="236"/>
      <c r="G325" s="236"/>
      <c r="H325" s="11"/>
      <c r="I325" s="237"/>
      <c r="J325" s="237"/>
      <c r="K325" s="237"/>
      <c r="L325" s="237"/>
      <c r="M325" s="238"/>
      <c r="N325" s="238"/>
      <c r="O325" s="238"/>
      <c r="P325" s="238"/>
      <c r="Q325" s="238"/>
      <c r="R325" s="238"/>
      <c r="S325" s="238"/>
      <c r="T325" s="238"/>
      <c r="U325" s="238"/>
      <c r="V325" s="238"/>
      <c r="W325" s="238"/>
      <c r="X325" s="238"/>
      <c r="Y325" s="238"/>
      <c r="Z325" s="238"/>
      <c r="AA325" s="238"/>
    </row>
    <row r="326" spans="2:27" s="10" customFormat="1" hidden="1">
      <c r="B326" s="235"/>
      <c r="C326" s="11"/>
      <c r="D326" s="11"/>
      <c r="E326" s="11"/>
      <c r="F326" s="236"/>
      <c r="G326" s="236"/>
      <c r="H326" s="11"/>
      <c r="I326" s="237"/>
      <c r="J326" s="237"/>
      <c r="K326" s="237"/>
      <c r="L326" s="237"/>
      <c r="M326" s="238"/>
      <c r="N326" s="238"/>
      <c r="O326" s="238"/>
      <c r="P326" s="238"/>
      <c r="Q326" s="238"/>
      <c r="R326" s="238"/>
      <c r="S326" s="238"/>
      <c r="T326" s="238"/>
      <c r="U326" s="238"/>
      <c r="V326" s="238"/>
      <c r="W326" s="238"/>
      <c r="X326" s="238"/>
      <c r="Y326" s="238"/>
      <c r="Z326" s="238"/>
      <c r="AA326" s="238"/>
    </row>
    <row r="327" spans="2:27" s="10" customFormat="1" hidden="1">
      <c r="B327" s="235"/>
      <c r="C327" s="11"/>
      <c r="D327" s="11"/>
      <c r="E327" s="11"/>
      <c r="F327" s="236"/>
      <c r="G327" s="236"/>
      <c r="H327" s="11"/>
      <c r="I327" s="237"/>
      <c r="J327" s="237"/>
      <c r="K327" s="237"/>
      <c r="L327" s="237"/>
      <c r="M327" s="238"/>
      <c r="N327" s="238"/>
      <c r="O327" s="238"/>
      <c r="P327" s="238"/>
      <c r="Q327" s="238"/>
      <c r="R327" s="238"/>
      <c r="S327" s="238"/>
      <c r="T327" s="238"/>
      <c r="U327" s="238"/>
      <c r="V327" s="238"/>
      <c r="W327" s="238"/>
      <c r="X327" s="238"/>
      <c r="Y327" s="238"/>
      <c r="Z327" s="238"/>
      <c r="AA327" s="238"/>
    </row>
    <row r="328" spans="2:27" s="10" customFormat="1">
      <c r="B328" s="235"/>
      <c r="C328" s="11"/>
      <c r="D328" s="11"/>
      <c r="E328" s="11"/>
      <c r="F328" s="236"/>
      <c r="G328" s="236"/>
      <c r="H328" s="11"/>
      <c r="I328" s="237"/>
      <c r="J328" s="237"/>
      <c r="K328" s="237"/>
      <c r="L328" s="237"/>
      <c r="M328" s="238"/>
      <c r="N328" s="238"/>
      <c r="O328" s="238"/>
      <c r="P328" s="238"/>
      <c r="Q328" s="238"/>
      <c r="R328" s="238"/>
      <c r="S328" s="238"/>
      <c r="T328" s="238"/>
      <c r="U328" s="238"/>
      <c r="V328" s="238"/>
      <c r="W328" s="238"/>
      <c r="X328" s="238"/>
      <c r="Y328" s="238"/>
      <c r="Z328" s="238"/>
      <c r="AA328" s="238"/>
    </row>
    <row r="329" spans="2:27" s="10" customFormat="1">
      <c r="B329" s="235"/>
      <c r="C329" s="11"/>
      <c r="D329" s="11"/>
      <c r="E329" s="11"/>
      <c r="F329" s="236"/>
      <c r="G329" s="236"/>
      <c r="H329" s="11"/>
      <c r="I329" s="237"/>
      <c r="J329" s="237"/>
      <c r="K329" s="237"/>
      <c r="L329" s="237"/>
      <c r="M329" s="238"/>
      <c r="N329" s="238"/>
      <c r="O329" s="238"/>
      <c r="P329" s="238"/>
      <c r="Q329" s="238"/>
      <c r="R329" s="238"/>
      <c r="S329" s="238"/>
      <c r="T329" s="238"/>
      <c r="U329" s="238"/>
      <c r="V329" s="238"/>
      <c r="W329" s="238"/>
      <c r="X329" s="238"/>
      <c r="Y329" s="238"/>
      <c r="Z329" s="238"/>
      <c r="AA329" s="238"/>
    </row>
    <row r="330" spans="2:27" s="10" customFormat="1">
      <c r="B330" s="235"/>
      <c r="C330" s="11"/>
      <c r="D330" s="11"/>
      <c r="E330" s="11"/>
      <c r="F330" s="236"/>
      <c r="G330" s="236"/>
      <c r="H330" s="11"/>
      <c r="I330" s="237"/>
      <c r="J330" s="237"/>
      <c r="K330" s="237"/>
      <c r="L330" s="237"/>
      <c r="M330" s="238"/>
      <c r="N330" s="238"/>
      <c r="O330" s="238"/>
      <c r="P330" s="238"/>
      <c r="Q330" s="238"/>
      <c r="R330" s="238"/>
      <c r="S330" s="238"/>
      <c r="T330" s="238"/>
      <c r="U330" s="238"/>
      <c r="V330" s="238"/>
      <c r="W330" s="238"/>
      <c r="X330" s="238"/>
      <c r="Y330" s="238"/>
      <c r="Z330" s="238"/>
      <c r="AA330" s="238"/>
    </row>
    <row r="331" spans="2:27" s="10" customFormat="1">
      <c r="B331" s="235"/>
      <c r="C331" s="11"/>
      <c r="D331" s="11"/>
      <c r="E331" s="11"/>
      <c r="F331" s="236"/>
      <c r="G331" s="236"/>
      <c r="H331" s="11"/>
      <c r="I331" s="237"/>
      <c r="J331" s="237"/>
      <c r="K331" s="237"/>
      <c r="L331" s="237"/>
      <c r="M331" s="238"/>
      <c r="N331" s="238"/>
      <c r="O331" s="238"/>
      <c r="P331" s="238"/>
      <c r="Q331" s="238"/>
      <c r="R331" s="238"/>
      <c r="S331" s="238"/>
      <c r="T331" s="238"/>
      <c r="U331" s="238"/>
      <c r="V331" s="238"/>
      <c r="W331" s="238"/>
      <c r="X331" s="238"/>
      <c r="Y331" s="238"/>
      <c r="Z331" s="238"/>
      <c r="AA331" s="238"/>
    </row>
    <row r="332" spans="2:27" s="10" customFormat="1">
      <c r="B332" s="235"/>
      <c r="C332" s="11"/>
      <c r="D332" s="11"/>
      <c r="E332" s="11"/>
      <c r="F332" s="236"/>
      <c r="G332" s="236"/>
      <c r="H332" s="11"/>
      <c r="I332" s="237"/>
      <c r="J332" s="237"/>
      <c r="K332" s="237"/>
      <c r="L332" s="237"/>
      <c r="M332" s="238"/>
      <c r="N332" s="238"/>
      <c r="O332" s="238"/>
      <c r="P332" s="238"/>
      <c r="Q332" s="238"/>
      <c r="R332" s="238"/>
      <c r="S332" s="238"/>
      <c r="T332" s="238"/>
      <c r="U332" s="238"/>
      <c r="V332" s="238"/>
      <c r="W332" s="238"/>
      <c r="X332" s="238"/>
      <c r="Y332" s="238"/>
      <c r="Z332" s="238"/>
      <c r="AA332" s="238"/>
    </row>
    <row r="333" spans="2:27" s="10" customFormat="1">
      <c r="B333" s="235"/>
      <c r="C333" s="11"/>
      <c r="D333" s="11"/>
      <c r="E333" s="11"/>
      <c r="F333" s="236"/>
      <c r="G333" s="236"/>
      <c r="H333" s="11"/>
      <c r="I333" s="237"/>
      <c r="J333" s="237"/>
      <c r="K333" s="237"/>
      <c r="L333" s="237"/>
      <c r="M333" s="238"/>
      <c r="N333" s="238"/>
      <c r="O333" s="238"/>
      <c r="P333" s="238"/>
      <c r="Q333" s="238"/>
      <c r="R333" s="238"/>
      <c r="S333" s="238"/>
      <c r="T333" s="238"/>
      <c r="U333" s="238"/>
      <c r="V333" s="238"/>
      <c r="W333" s="238"/>
      <c r="X333" s="238"/>
      <c r="Y333" s="238"/>
      <c r="Z333" s="238"/>
      <c r="AA333" s="238"/>
    </row>
    <row r="334" spans="2:27" s="10" customFormat="1">
      <c r="B334" s="235"/>
      <c r="C334" s="11"/>
      <c r="D334" s="11"/>
      <c r="E334" s="11"/>
      <c r="F334" s="236"/>
      <c r="G334" s="236"/>
      <c r="H334" s="11"/>
      <c r="I334" s="237"/>
      <c r="J334" s="237"/>
      <c r="K334" s="237"/>
      <c r="L334" s="237"/>
      <c r="M334" s="238"/>
      <c r="N334" s="238"/>
      <c r="O334" s="238"/>
      <c r="P334" s="238"/>
      <c r="Q334" s="238"/>
      <c r="R334" s="238"/>
      <c r="S334" s="238"/>
      <c r="T334" s="238"/>
      <c r="U334" s="238"/>
      <c r="V334" s="238"/>
      <c r="W334" s="238"/>
      <c r="X334" s="238"/>
      <c r="Y334" s="238"/>
      <c r="Z334" s="238"/>
      <c r="AA334" s="238"/>
    </row>
    <row r="335" spans="2:27" s="10" customFormat="1">
      <c r="B335" s="235"/>
      <c r="C335" s="11"/>
      <c r="D335" s="11"/>
      <c r="E335" s="11"/>
      <c r="F335" s="236"/>
      <c r="G335" s="236"/>
      <c r="H335" s="11"/>
      <c r="I335" s="237"/>
      <c r="J335" s="237"/>
      <c r="K335" s="237"/>
      <c r="L335" s="237"/>
      <c r="M335" s="238"/>
      <c r="N335" s="238"/>
      <c r="O335" s="238"/>
      <c r="P335" s="238"/>
      <c r="Q335" s="238"/>
      <c r="R335" s="238"/>
      <c r="S335" s="238"/>
      <c r="T335" s="238"/>
      <c r="U335" s="238"/>
      <c r="V335" s="238"/>
      <c r="W335" s="238"/>
      <c r="X335" s="238"/>
      <c r="Y335" s="238"/>
      <c r="Z335" s="238"/>
      <c r="AA335" s="238"/>
    </row>
    <row r="336" spans="2:27" s="10" customFormat="1">
      <c r="B336" s="235"/>
      <c r="C336" s="11"/>
      <c r="D336" s="11"/>
      <c r="E336" s="11"/>
      <c r="F336" s="236"/>
      <c r="G336" s="236"/>
      <c r="H336" s="11"/>
      <c r="I336" s="237"/>
      <c r="J336" s="237"/>
      <c r="K336" s="237"/>
      <c r="L336" s="237"/>
      <c r="M336" s="238"/>
      <c r="N336" s="238"/>
      <c r="O336" s="238"/>
      <c r="P336" s="238"/>
      <c r="Q336" s="238"/>
      <c r="R336" s="238"/>
      <c r="S336" s="238"/>
      <c r="T336" s="238"/>
      <c r="U336" s="238"/>
      <c r="V336" s="238"/>
      <c r="W336" s="238"/>
      <c r="X336" s="238"/>
      <c r="Y336" s="238"/>
      <c r="Z336" s="238"/>
      <c r="AA336" s="238"/>
    </row>
    <row r="337" spans="2:27" s="10" customFormat="1">
      <c r="B337" s="235"/>
      <c r="C337" s="11"/>
      <c r="D337" s="11"/>
      <c r="E337" s="11"/>
      <c r="F337" s="236"/>
      <c r="G337" s="236"/>
      <c r="H337" s="11"/>
      <c r="I337" s="237"/>
      <c r="J337" s="237"/>
      <c r="K337" s="237"/>
      <c r="L337" s="237"/>
      <c r="M337" s="238"/>
      <c r="N337" s="238"/>
      <c r="O337" s="238"/>
      <c r="P337" s="238"/>
      <c r="Q337" s="238"/>
      <c r="R337" s="238"/>
      <c r="S337" s="238"/>
      <c r="T337" s="238"/>
      <c r="U337" s="238"/>
      <c r="V337" s="238"/>
      <c r="W337" s="238"/>
      <c r="X337" s="238"/>
      <c r="Y337" s="238"/>
      <c r="Z337" s="238"/>
      <c r="AA337" s="238"/>
    </row>
    <row r="338" spans="2:27" s="10" customFormat="1">
      <c r="B338" s="235"/>
      <c r="C338" s="11"/>
      <c r="D338" s="11"/>
      <c r="E338" s="11"/>
      <c r="F338" s="236"/>
      <c r="G338" s="236"/>
      <c r="H338" s="11"/>
      <c r="I338" s="237"/>
      <c r="J338" s="237"/>
      <c r="K338" s="237"/>
      <c r="L338" s="237"/>
      <c r="M338" s="238"/>
      <c r="N338" s="238"/>
      <c r="O338" s="238"/>
      <c r="P338" s="238"/>
      <c r="Q338" s="238"/>
      <c r="R338" s="238"/>
      <c r="S338" s="238"/>
      <c r="T338" s="238"/>
      <c r="U338" s="238"/>
      <c r="V338" s="238"/>
      <c r="W338" s="238"/>
      <c r="X338" s="238"/>
      <c r="Y338" s="238"/>
      <c r="Z338" s="238"/>
      <c r="AA338" s="238"/>
    </row>
    <row r="339" spans="2:27" s="10" customFormat="1">
      <c r="B339" s="235"/>
      <c r="C339" s="11"/>
      <c r="D339" s="11"/>
      <c r="E339" s="11"/>
      <c r="F339" s="236"/>
      <c r="G339" s="236"/>
      <c r="H339" s="11"/>
      <c r="I339" s="237"/>
      <c r="J339" s="237"/>
      <c r="K339" s="237"/>
      <c r="L339" s="237"/>
      <c r="M339" s="238"/>
      <c r="N339" s="238"/>
      <c r="O339" s="238"/>
      <c r="P339" s="238"/>
      <c r="Q339" s="238"/>
      <c r="R339" s="238"/>
      <c r="S339" s="238"/>
      <c r="T339" s="238"/>
      <c r="U339" s="238"/>
      <c r="V339" s="238"/>
      <c r="W339" s="238"/>
      <c r="X339" s="238"/>
      <c r="Y339" s="238"/>
      <c r="Z339" s="238"/>
      <c r="AA339" s="238"/>
    </row>
    <row r="340" spans="2:27" s="10" customFormat="1">
      <c r="B340" s="235"/>
      <c r="C340" s="11"/>
      <c r="D340" s="11"/>
      <c r="E340" s="11"/>
      <c r="F340" s="236"/>
      <c r="G340" s="236"/>
      <c r="H340" s="11"/>
      <c r="I340" s="237"/>
      <c r="J340" s="237"/>
      <c r="K340" s="237"/>
      <c r="L340" s="237"/>
      <c r="M340" s="238"/>
      <c r="N340" s="238"/>
      <c r="O340" s="238"/>
      <c r="P340" s="238"/>
      <c r="Q340" s="238"/>
      <c r="R340" s="238"/>
      <c r="S340" s="238"/>
      <c r="T340" s="238"/>
      <c r="U340" s="238"/>
      <c r="V340" s="238"/>
      <c r="W340" s="238"/>
      <c r="X340" s="238"/>
      <c r="Y340" s="238"/>
      <c r="Z340" s="238"/>
      <c r="AA340" s="238"/>
    </row>
    <row r="341" spans="2:27" s="10" customFormat="1">
      <c r="B341" s="235"/>
      <c r="C341" s="11"/>
      <c r="D341" s="11"/>
      <c r="E341" s="11"/>
      <c r="F341" s="236"/>
      <c r="G341" s="236"/>
      <c r="H341" s="11"/>
      <c r="I341" s="237"/>
      <c r="J341" s="237"/>
      <c r="K341" s="237"/>
      <c r="L341" s="237"/>
      <c r="M341" s="238"/>
      <c r="N341" s="238"/>
      <c r="O341" s="238"/>
      <c r="P341" s="238"/>
      <c r="Q341" s="238"/>
      <c r="R341" s="238"/>
      <c r="S341" s="238"/>
      <c r="T341" s="238"/>
      <c r="U341" s="238"/>
      <c r="V341" s="238"/>
      <c r="W341" s="238"/>
      <c r="X341" s="238"/>
      <c r="Y341" s="238"/>
      <c r="Z341" s="238"/>
      <c r="AA341" s="238"/>
    </row>
    <row r="342" spans="2:27" s="10" customFormat="1">
      <c r="B342" s="235"/>
      <c r="C342" s="11"/>
      <c r="D342" s="11"/>
      <c r="E342" s="11"/>
      <c r="F342" s="236"/>
      <c r="G342" s="236"/>
      <c r="H342" s="11"/>
      <c r="I342" s="237"/>
      <c r="J342" s="237"/>
      <c r="K342" s="237"/>
      <c r="L342" s="237"/>
      <c r="M342" s="238"/>
      <c r="N342" s="238"/>
      <c r="O342" s="238"/>
      <c r="P342" s="238"/>
      <c r="Q342" s="238"/>
      <c r="R342" s="238"/>
      <c r="S342" s="238"/>
      <c r="T342" s="238"/>
      <c r="U342" s="238"/>
      <c r="V342" s="238"/>
      <c r="W342" s="238"/>
      <c r="X342" s="238"/>
      <c r="Y342" s="238"/>
      <c r="Z342" s="238"/>
      <c r="AA342" s="238"/>
    </row>
    <row r="343" spans="2:27" s="10" customFormat="1">
      <c r="B343" s="235"/>
      <c r="C343" s="11"/>
      <c r="D343" s="11"/>
      <c r="E343" s="11"/>
      <c r="F343" s="236"/>
      <c r="G343" s="236"/>
      <c r="H343" s="11"/>
      <c r="I343" s="237"/>
      <c r="J343" s="237"/>
      <c r="K343" s="237"/>
      <c r="L343" s="237"/>
      <c r="M343" s="238"/>
      <c r="N343" s="238"/>
      <c r="O343" s="238"/>
      <c r="P343" s="238"/>
      <c r="Q343" s="238"/>
      <c r="R343" s="238"/>
      <c r="S343" s="238"/>
      <c r="T343" s="238"/>
      <c r="U343" s="238"/>
      <c r="V343" s="238"/>
      <c r="W343" s="238"/>
      <c r="X343" s="238"/>
      <c r="Y343" s="238"/>
      <c r="Z343" s="238"/>
      <c r="AA343" s="238"/>
    </row>
    <row r="344" spans="2:27" s="10" customFormat="1">
      <c r="B344" s="235"/>
      <c r="C344" s="11"/>
      <c r="D344" s="11"/>
      <c r="E344" s="11"/>
      <c r="F344" s="236"/>
      <c r="G344" s="236"/>
      <c r="H344" s="11"/>
      <c r="I344" s="237"/>
      <c r="J344" s="237"/>
      <c r="K344" s="237"/>
      <c r="L344" s="237"/>
      <c r="M344" s="238"/>
      <c r="N344" s="238"/>
      <c r="O344" s="238"/>
      <c r="P344" s="238"/>
      <c r="Q344" s="238"/>
      <c r="R344" s="238"/>
      <c r="S344" s="238"/>
      <c r="T344" s="238"/>
      <c r="U344" s="238"/>
      <c r="V344" s="238"/>
      <c r="W344" s="238"/>
      <c r="X344" s="238"/>
      <c r="Y344" s="238"/>
      <c r="Z344" s="238"/>
      <c r="AA344" s="238"/>
    </row>
    <row r="345" spans="2:27" s="10" customFormat="1">
      <c r="B345" s="235"/>
      <c r="C345" s="11"/>
      <c r="D345" s="11"/>
      <c r="E345" s="11"/>
      <c r="F345" s="236"/>
      <c r="G345" s="236"/>
      <c r="H345" s="11"/>
      <c r="I345" s="237"/>
      <c r="J345" s="237"/>
      <c r="K345" s="237"/>
      <c r="L345" s="237"/>
      <c r="M345" s="238"/>
      <c r="N345" s="238"/>
      <c r="O345" s="238"/>
      <c r="P345" s="238"/>
      <c r="Q345" s="238"/>
      <c r="R345" s="238"/>
      <c r="S345" s="238"/>
      <c r="T345" s="238"/>
      <c r="U345" s="238"/>
      <c r="V345" s="238"/>
      <c r="W345" s="238"/>
      <c r="X345" s="238"/>
      <c r="Y345" s="238"/>
      <c r="Z345" s="238"/>
      <c r="AA345" s="238"/>
    </row>
    <row r="346" spans="2:27" s="10" customFormat="1">
      <c r="B346" s="235"/>
      <c r="C346" s="11"/>
      <c r="D346" s="11"/>
      <c r="E346" s="11"/>
      <c r="F346" s="236"/>
      <c r="G346" s="236"/>
      <c r="H346" s="11"/>
      <c r="I346" s="237"/>
      <c r="J346" s="237"/>
      <c r="K346" s="237"/>
      <c r="L346" s="237"/>
      <c r="M346" s="238"/>
      <c r="N346" s="238"/>
      <c r="O346" s="238"/>
      <c r="P346" s="238"/>
      <c r="Q346" s="238"/>
      <c r="R346" s="238"/>
      <c r="S346" s="238"/>
      <c r="T346" s="238"/>
      <c r="U346" s="238"/>
      <c r="V346" s="238"/>
      <c r="W346" s="238"/>
      <c r="X346" s="238"/>
      <c r="Y346" s="238"/>
      <c r="Z346" s="238"/>
      <c r="AA346" s="238"/>
    </row>
    <row r="347" spans="2:27" s="10" customFormat="1">
      <c r="B347" s="235"/>
      <c r="C347" s="11"/>
      <c r="D347" s="11"/>
      <c r="E347" s="11"/>
      <c r="F347" s="236"/>
      <c r="G347" s="236"/>
      <c r="H347" s="11"/>
      <c r="I347" s="237"/>
      <c r="J347" s="237"/>
      <c r="K347" s="237"/>
      <c r="L347" s="237"/>
      <c r="M347" s="238"/>
      <c r="N347" s="238"/>
      <c r="O347" s="238"/>
      <c r="P347" s="238"/>
      <c r="Q347" s="238"/>
      <c r="R347" s="238"/>
      <c r="S347" s="238"/>
      <c r="T347" s="238"/>
      <c r="U347" s="238"/>
      <c r="V347" s="238"/>
      <c r="W347" s="238"/>
      <c r="X347" s="238"/>
      <c r="Y347" s="238"/>
      <c r="Z347" s="238"/>
      <c r="AA347" s="238"/>
    </row>
    <row r="348" spans="2:27" s="10" customFormat="1">
      <c r="B348" s="235"/>
      <c r="C348" s="11"/>
      <c r="D348" s="11"/>
      <c r="E348" s="11"/>
      <c r="F348" s="236"/>
      <c r="G348" s="236"/>
      <c r="H348" s="11"/>
      <c r="I348" s="237"/>
      <c r="J348" s="237"/>
      <c r="K348" s="237"/>
      <c r="L348" s="237"/>
      <c r="M348" s="238"/>
      <c r="N348" s="238"/>
      <c r="O348" s="238"/>
      <c r="P348" s="238"/>
      <c r="Q348" s="238"/>
      <c r="R348" s="238"/>
      <c r="S348" s="238"/>
      <c r="T348" s="238"/>
      <c r="U348" s="238"/>
      <c r="V348" s="238"/>
      <c r="W348" s="238"/>
      <c r="X348" s="238"/>
      <c r="Y348" s="238"/>
      <c r="Z348" s="238"/>
      <c r="AA348" s="238"/>
    </row>
    <row r="349" spans="2:27" s="10" customFormat="1">
      <c r="B349" s="235"/>
      <c r="C349" s="11"/>
      <c r="D349" s="11"/>
      <c r="E349" s="11"/>
      <c r="F349" s="236"/>
      <c r="G349" s="236"/>
      <c r="H349" s="11"/>
      <c r="I349" s="237"/>
      <c r="J349" s="237"/>
      <c r="K349" s="237"/>
      <c r="L349" s="237"/>
      <c r="M349" s="238"/>
      <c r="N349" s="238"/>
      <c r="O349" s="238"/>
      <c r="P349" s="238"/>
      <c r="Q349" s="238"/>
      <c r="R349" s="238"/>
      <c r="S349" s="238"/>
      <c r="T349" s="238"/>
      <c r="U349" s="238"/>
      <c r="V349" s="238"/>
      <c r="W349" s="238"/>
      <c r="X349" s="238"/>
      <c r="Y349" s="238"/>
      <c r="Z349" s="238"/>
      <c r="AA349" s="238"/>
    </row>
    <row r="350" spans="2:27" s="10" customFormat="1">
      <c r="B350" s="235"/>
      <c r="C350" s="11"/>
      <c r="D350" s="11"/>
      <c r="E350" s="11"/>
      <c r="F350" s="236"/>
      <c r="G350" s="236"/>
      <c r="H350" s="11"/>
      <c r="I350" s="237"/>
      <c r="J350" s="237"/>
      <c r="K350" s="237"/>
      <c r="L350" s="237"/>
      <c r="M350" s="238"/>
      <c r="N350" s="238"/>
      <c r="O350" s="238"/>
      <c r="P350" s="238"/>
      <c r="Q350" s="238"/>
      <c r="R350" s="238"/>
      <c r="S350" s="238"/>
      <c r="T350" s="238"/>
      <c r="U350" s="238"/>
      <c r="V350" s="238"/>
      <c r="W350" s="238"/>
      <c r="X350" s="238"/>
      <c r="Y350" s="238"/>
      <c r="Z350" s="238"/>
      <c r="AA350" s="238"/>
    </row>
    <row r="351" spans="2:27" s="10" customFormat="1">
      <c r="B351" s="235"/>
      <c r="C351" s="11"/>
      <c r="D351" s="11"/>
      <c r="E351" s="11"/>
      <c r="F351" s="236"/>
      <c r="G351" s="236"/>
      <c r="H351" s="11"/>
      <c r="I351" s="237"/>
      <c r="J351" s="237"/>
      <c r="K351" s="237"/>
      <c r="L351" s="237"/>
      <c r="M351" s="238"/>
      <c r="N351" s="238"/>
      <c r="O351" s="238"/>
      <c r="P351" s="238"/>
      <c r="Q351" s="238"/>
      <c r="R351" s="238"/>
      <c r="S351" s="238"/>
      <c r="T351" s="238"/>
      <c r="U351" s="238"/>
      <c r="V351" s="238"/>
      <c r="W351" s="238"/>
      <c r="X351" s="238"/>
      <c r="Y351" s="238"/>
      <c r="Z351" s="238"/>
      <c r="AA351" s="238"/>
    </row>
    <row r="352" spans="2:27" s="10" customFormat="1">
      <c r="B352" s="235"/>
      <c r="C352" s="11"/>
      <c r="D352" s="11"/>
      <c r="E352" s="11"/>
      <c r="F352" s="236"/>
      <c r="G352" s="236"/>
      <c r="H352" s="11"/>
      <c r="I352" s="237"/>
      <c r="J352" s="237"/>
      <c r="K352" s="237"/>
      <c r="L352" s="237"/>
      <c r="M352" s="238"/>
      <c r="N352" s="238"/>
      <c r="O352" s="238"/>
      <c r="P352" s="238"/>
      <c r="Q352" s="238"/>
      <c r="R352" s="238"/>
      <c r="S352" s="238"/>
      <c r="T352" s="238"/>
      <c r="U352" s="238"/>
      <c r="V352" s="238"/>
      <c r="W352" s="238"/>
      <c r="X352" s="238"/>
      <c r="Y352" s="238"/>
      <c r="Z352" s="238"/>
      <c r="AA352" s="238"/>
    </row>
    <row r="353" spans="2:27" s="10" customFormat="1">
      <c r="B353" s="235"/>
      <c r="C353" s="11"/>
      <c r="D353" s="11"/>
      <c r="E353" s="11"/>
      <c r="F353" s="236"/>
      <c r="G353" s="236"/>
      <c r="H353" s="11"/>
      <c r="I353" s="237"/>
      <c r="J353" s="237"/>
      <c r="K353" s="237"/>
      <c r="L353" s="237"/>
      <c r="M353" s="238"/>
      <c r="N353" s="238"/>
      <c r="O353" s="238"/>
      <c r="P353" s="238"/>
      <c r="Q353" s="238"/>
      <c r="R353" s="238"/>
      <c r="S353" s="238"/>
      <c r="T353" s="238"/>
      <c r="U353" s="238"/>
      <c r="V353" s="238"/>
      <c r="W353" s="238"/>
      <c r="X353" s="238"/>
      <c r="Y353" s="238"/>
      <c r="Z353" s="238"/>
      <c r="AA353" s="238"/>
    </row>
    <row r="354" spans="2:27" s="10" customFormat="1">
      <c r="B354" s="235"/>
      <c r="C354" s="11"/>
      <c r="D354" s="11"/>
      <c r="E354" s="11"/>
      <c r="F354" s="236"/>
      <c r="G354" s="236"/>
      <c r="H354" s="11"/>
      <c r="I354" s="237"/>
      <c r="J354" s="237"/>
      <c r="K354" s="237"/>
      <c r="L354" s="237"/>
      <c r="M354" s="238"/>
      <c r="N354" s="238"/>
      <c r="O354" s="238"/>
      <c r="P354" s="238"/>
      <c r="Q354" s="238"/>
      <c r="R354" s="238"/>
      <c r="S354" s="238"/>
      <c r="T354" s="238"/>
      <c r="U354" s="238"/>
      <c r="V354" s="238"/>
      <c r="W354" s="238"/>
      <c r="X354" s="238"/>
      <c r="Y354" s="238"/>
      <c r="Z354" s="238"/>
      <c r="AA354" s="238"/>
    </row>
    <row r="355" spans="2:27" s="10" customFormat="1">
      <c r="B355" s="235"/>
      <c r="C355" s="11"/>
      <c r="D355" s="11"/>
      <c r="E355" s="11"/>
      <c r="F355" s="236"/>
      <c r="G355" s="236"/>
      <c r="H355" s="11"/>
      <c r="I355" s="237"/>
      <c r="J355" s="237"/>
      <c r="K355" s="237"/>
      <c r="L355" s="237"/>
      <c r="M355" s="238"/>
      <c r="N355" s="238"/>
      <c r="O355" s="238"/>
      <c r="P355" s="238"/>
      <c r="Q355" s="238"/>
      <c r="R355" s="238"/>
      <c r="S355" s="238"/>
      <c r="T355" s="238"/>
      <c r="U355" s="238"/>
      <c r="V355" s="238"/>
      <c r="W355" s="238"/>
      <c r="X355" s="238"/>
      <c r="Y355" s="238"/>
      <c r="Z355" s="238"/>
      <c r="AA355" s="238"/>
    </row>
    <row r="356" spans="2:27" s="10" customFormat="1">
      <c r="B356" s="235"/>
      <c r="C356" s="11"/>
      <c r="D356" s="11"/>
      <c r="E356" s="11"/>
      <c r="F356" s="236"/>
      <c r="G356" s="236"/>
      <c r="H356" s="11"/>
      <c r="I356" s="237"/>
      <c r="J356" s="237"/>
      <c r="K356" s="237"/>
      <c r="L356" s="237"/>
      <c r="M356" s="238"/>
      <c r="N356" s="238"/>
      <c r="O356" s="238"/>
      <c r="P356" s="238"/>
      <c r="Q356" s="238"/>
      <c r="R356" s="238"/>
      <c r="S356" s="238"/>
      <c r="T356" s="238"/>
      <c r="U356" s="238"/>
      <c r="V356" s="238"/>
      <c r="W356" s="238"/>
      <c r="X356" s="238"/>
      <c r="Y356" s="238"/>
      <c r="Z356" s="238"/>
      <c r="AA356" s="238"/>
    </row>
    <row r="357" spans="2:27" s="10" customFormat="1">
      <c r="B357" s="235"/>
      <c r="C357" s="11"/>
      <c r="D357" s="11"/>
      <c r="E357" s="11"/>
      <c r="F357" s="236"/>
      <c r="G357" s="236"/>
      <c r="H357" s="11"/>
      <c r="I357" s="237"/>
      <c r="J357" s="237"/>
      <c r="K357" s="237"/>
      <c r="L357" s="237"/>
      <c r="M357" s="238"/>
      <c r="N357" s="238"/>
      <c r="O357" s="238"/>
      <c r="P357" s="238"/>
      <c r="Q357" s="238"/>
      <c r="R357" s="238"/>
      <c r="S357" s="238"/>
      <c r="T357" s="238"/>
      <c r="U357" s="238"/>
      <c r="V357" s="238"/>
      <c r="W357" s="238"/>
      <c r="X357" s="238"/>
      <c r="Y357" s="238"/>
      <c r="Z357" s="238"/>
      <c r="AA357" s="238"/>
    </row>
    <row r="358" spans="2:27" s="10" customFormat="1">
      <c r="B358" s="235"/>
      <c r="C358" s="11"/>
      <c r="D358" s="11"/>
      <c r="E358" s="11"/>
      <c r="F358" s="236"/>
      <c r="G358" s="236"/>
      <c r="H358" s="11"/>
      <c r="I358" s="237"/>
      <c r="J358" s="237"/>
      <c r="K358" s="237"/>
      <c r="L358" s="237"/>
      <c r="M358" s="238"/>
      <c r="N358" s="238"/>
      <c r="O358" s="238"/>
      <c r="P358" s="238"/>
      <c r="Q358" s="238"/>
      <c r="R358" s="238"/>
      <c r="S358" s="238"/>
      <c r="T358" s="238"/>
      <c r="U358" s="238"/>
      <c r="V358" s="238"/>
      <c r="W358" s="238"/>
      <c r="X358" s="238"/>
      <c r="Y358" s="238"/>
      <c r="Z358" s="238"/>
      <c r="AA358" s="238"/>
    </row>
    <row r="359" spans="2:27" s="10" customFormat="1">
      <c r="B359" s="235"/>
      <c r="C359" s="11"/>
      <c r="D359" s="11"/>
      <c r="E359" s="11"/>
      <c r="F359" s="236"/>
      <c r="G359" s="236"/>
      <c r="H359" s="11"/>
      <c r="I359" s="237"/>
      <c r="J359" s="237"/>
      <c r="K359" s="237"/>
      <c r="L359" s="237"/>
      <c r="M359" s="238"/>
      <c r="N359" s="238"/>
      <c r="O359" s="238"/>
      <c r="P359" s="238"/>
      <c r="Q359" s="238"/>
      <c r="R359" s="238"/>
      <c r="S359" s="238"/>
      <c r="T359" s="238"/>
      <c r="U359" s="238"/>
      <c r="V359" s="238"/>
      <c r="W359" s="238"/>
      <c r="X359" s="238"/>
      <c r="Y359" s="238"/>
      <c r="Z359" s="238"/>
      <c r="AA359" s="238"/>
    </row>
    <row r="360" spans="2:27" s="10" customFormat="1">
      <c r="B360" s="235"/>
      <c r="C360" s="11"/>
      <c r="D360" s="11"/>
      <c r="E360" s="11"/>
      <c r="F360" s="236"/>
      <c r="G360" s="236"/>
      <c r="H360" s="11"/>
      <c r="I360" s="237"/>
      <c r="J360" s="237"/>
      <c r="K360" s="237"/>
      <c r="L360" s="237"/>
      <c r="M360" s="238"/>
      <c r="N360" s="238"/>
      <c r="O360" s="238"/>
      <c r="P360" s="238"/>
      <c r="Q360" s="238"/>
      <c r="R360" s="238"/>
      <c r="S360" s="238"/>
      <c r="T360" s="238"/>
      <c r="U360" s="238"/>
      <c r="V360" s="238"/>
      <c r="W360" s="238"/>
      <c r="X360" s="238"/>
      <c r="Y360" s="238"/>
      <c r="Z360" s="238"/>
      <c r="AA360" s="238"/>
    </row>
    <row r="361" spans="2:27" s="10" customFormat="1">
      <c r="B361" s="235"/>
      <c r="C361" s="11"/>
      <c r="D361" s="11"/>
      <c r="E361" s="11"/>
      <c r="F361" s="236"/>
      <c r="G361" s="236"/>
      <c r="H361" s="11"/>
      <c r="I361" s="237"/>
      <c r="J361" s="237"/>
      <c r="K361" s="237"/>
      <c r="L361" s="237"/>
      <c r="M361" s="238"/>
      <c r="N361" s="238"/>
      <c r="O361" s="238"/>
      <c r="P361" s="238"/>
      <c r="Q361" s="238"/>
      <c r="R361" s="238"/>
      <c r="S361" s="238"/>
      <c r="T361" s="238"/>
      <c r="U361" s="238"/>
      <c r="V361" s="238"/>
      <c r="W361" s="238"/>
      <c r="X361" s="238"/>
      <c r="Y361" s="238"/>
      <c r="Z361" s="238"/>
      <c r="AA361" s="238"/>
    </row>
    <row r="362" spans="2:27" s="10" customFormat="1">
      <c r="B362" s="235"/>
      <c r="C362" s="11"/>
      <c r="D362" s="11"/>
      <c r="E362" s="11"/>
      <c r="F362" s="236"/>
      <c r="G362" s="236"/>
      <c r="H362" s="11"/>
      <c r="I362" s="237"/>
      <c r="J362" s="237"/>
      <c r="K362" s="237"/>
      <c r="L362" s="237"/>
      <c r="M362" s="238"/>
      <c r="N362" s="238"/>
      <c r="O362" s="238"/>
      <c r="P362" s="238"/>
      <c r="Q362" s="238"/>
      <c r="R362" s="238"/>
      <c r="S362" s="238"/>
      <c r="T362" s="238"/>
      <c r="U362" s="238"/>
      <c r="V362" s="238"/>
      <c r="W362" s="238"/>
      <c r="X362" s="238"/>
      <c r="Y362" s="238"/>
      <c r="Z362" s="238"/>
      <c r="AA362" s="238"/>
    </row>
    <row r="363" spans="2:27" s="10" customFormat="1">
      <c r="B363" s="235"/>
      <c r="C363" s="11"/>
      <c r="D363" s="11"/>
      <c r="E363" s="11"/>
      <c r="F363" s="236"/>
      <c r="G363" s="236"/>
      <c r="H363" s="11"/>
      <c r="I363" s="237"/>
      <c r="J363" s="237"/>
      <c r="K363" s="237"/>
      <c r="L363" s="237"/>
      <c r="M363" s="238"/>
      <c r="N363" s="238"/>
      <c r="O363" s="238"/>
      <c r="P363" s="238"/>
      <c r="Q363" s="238"/>
      <c r="R363" s="238"/>
      <c r="S363" s="238"/>
      <c r="T363" s="238"/>
      <c r="U363" s="238"/>
      <c r="V363" s="238"/>
      <c r="W363" s="238"/>
      <c r="X363" s="238"/>
      <c r="Y363" s="238"/>
      <c r="Z363" s="238"/>
      <c r="AA363" s="238"/>
    </row>
    <row r="364" spans="2:27" s="10" customFormat="1">
      <c r="B364" s="235"/>
      <c r="C364" s="11"/>
      <c r="D364" s="11"/>
      <c r="E364" s="11"/>
      <c r="F364" s="236"/>
      <c r="G364" s="236"/>
      <c r="H364" s="11"/>
      <c r="I364" s="237"/>
      <c r="J364" s="237"/>
      <c r="K364" s="237"/>
      <c r="L364" s="237"/>
      <c r="M364" s="238"/>
      <c r="N364" s="238"/>
      <c r="O364" s="238"/>
      <c r="P364" s="238"/>
      <c r="Q364" s="238"/>
      <c r="R364" s="238"/>
      <c r="S364" s="238"/>
      <c r="T364" s="238"/>
      <c r="U364" s="238"/>
      <c r="V364" s="238"/>
      <c r="W364" s="238"/>
      <c r="X364" s="238"/>
      <c r="Y364" s="238"/>
      <c r="Z364" s="238"/>
      <c r="AA364" s="238"/>
    </row>
    <row r="365" spans="2:27" s="10" customFormat="1">
      <c r="B365" s="235"/>
      <c r="C365" s="11"/>
      <c r="D365" s="11"/>
      <c r="E365" s="11"/>
      <c r="F365" s="236"/>
      <c r="G365" s="236"/>
      <c r="H365" s="11"/>
      <c r="I365" s="237"/>
      <c r="J365" s="237"/>
      <c r="K365" s="237"/>
      <c r="L365" s="237"/>
      <c r="M365" s="238"/>
      <c r="N365" s="238"/>
      <c r="O365" s="238"/>
      <c r="P365" s="238"/>
      <c r="Q365" s="238"/>
      <c r="R365" s="238"/>
      <c r="S365" s="238"/>
      <c r="T365" s="238"/>
      <c r="U365" s="238"/>
      <c r="V365" s="238"/>
      <c r="W365" s="238"/>
      <c r="X365" s="238"/>
      <c r="Y365" s="238"/>
      <c r="Z365" s="238"/>
      <c r="AA365" s="238"/>
    </row>
    <row r="366" spans="2:27" s="10" customFormat="1">
      <c r="B366" s="235"/>
      <c r="C366" s="11"/>
      <c r="D366" s="11"/>
      <c r="E366" s="11"/>
      <c r="F366" s="236"/>
      <c r="G366" s="236"/>
      <c r="H366" s="11"/>
      <c r="I366" s="237"/>
      <c r="J366" s="237"/>
      <c r="K366" s="237"/>
      <c r="L366" s="237"/>
      <c r="M366" s="238"/>
      <c r="N366" s="238"/>
      <c r="O366" s="238"/>
      <c r="P366" s="238"/>
      <c r="Q366" s="238"/>
      <c r="R366" s="238"/>
      <c r="S366" s="238"/>
      <c r="T366" s="238"/>
      <c r="U366" s="238"/>
      <c r="V366" s="238"/>
      <c r="W366" s="238"/>
      <c r="X366" s="238"/>
      <c r="Y366" s="238"/>
      <c r="Z366" s="238"/>
      <c r="AA366" s="238"/>
    </row>
    <row r="367" spans="2:27" s="10" customFormat="1">
      <c r="B367" s="235"/>
      <c r="C367" s="11"/>
      <c r="D367" s="11"/>
      <c r="E367" s="11"/>
      <c r="F367" s="236"/>
      <c r="G367" s="236"/>
      <c r="H367" s="11"/>
      <c r="I367" s="237"/>
      <c r="J367" s="237"/>
      <c r="K367" s="237"/>
      <c r="L367" s="237"/>
      <c r="M367" s="238"/>
      <c r="N367" s="238"/>
      <c r="O367" s="238"/>
      <c r="P367" s="238"/>
      <c r="Q367" s="238"/>
      <c r="R367" s="238"/>
      <c r="S367" s="238"/>
      <c r="T367" s="238"/>
      <c r="U367" s="238"/>
      <c r="V367" s="238"/>
      <c r="W367" s="238"/>
      <c r="X367" s="238"/>
      <c r="Y367" s="238"/>
      <c r="Z367" s="238"/>
      <c r="AA367" s="238"/>
    </row>
    <row r="368" spans="2:27" s="10" customFormat="1">
      <c r="B368" s="235"/>
      <c r="C368" s="11"/>
      <c r="D368" s="11"/>
      <c r="E368" s="11"/>
      <c r="F368" s="236"/>
      <c r="G368" s="236"/>
      <c r="H368" s="11"/>
      <c r="I368" s="237"/>
      <c r="J368" s="237"/>
      <c r="K368" s="237"/>
      <c r="L368" s="237"/>
      <c r="M368" s="238"/>
      <c r="N368" s="238"/>
      <c r="O368" s="238"/>
      <c r="P368" s="238"/>
      <c r="Q368" s="238"/>
      <c r="R368" s="238"/>
      <c r="S368" s="238"/>
      <c r="T368" s="238"/>
      <c r="U368" s="238"/>
      <c r="V368" s="238"/>
      <c r="W368" s="238"/>
      <c r="X368" s="238"/>
      <c r="Y368" s="238"/>
      <c r="Z368" s="238"/>
      <c r="AA368" s="238"/>
    </row>
    <row r="369" spans="2:27" s="10" customFormat="1">
      <c r="B369" s="235"/>
      <c r="C369" s="11"/>
      <c r="D369" s="11"/>
      <c r="E369" s="11"/>
      <c r="F369" s="236"/>
      <c r="G369" s="236"/>
      <c r="H369" s="11"/>
      <c r="I369" s="237"/>
      <c r="J369" s="237"/>
      <c r="K369" s="237"/>
      <c r="L369" s="237"/>
      <c r="M369" s="238"/>
      <c r="N369" s="238"/>
      <c r="O369" s="238"/>
      <c r="P369" s="238"/>
      <c r="Q369" s="238"/>
      <c r="R369" s="238"/>
      <c r="S369" s="238"/>
      <c r="T369" s="238"/>
      <c r="U369" s="238"/>
      <c r="V369" s="238"/>
      <c r="W369" s="238"/>
      <c r="X369" s="238"/>
      <c r="Y369" s="238"/>
      <c r="Z369" s="238"/>
      <c r="AA369" s="238"/>
    </row>
    <row r="370" spans="2:27" s="10" customFormat="1">
      <c r="B370" s="235"/>
      <c r="C370" s="11"/>
      <c r="D370" s="11"/>
      <c r="E370" s="11"/>
      <c r="F370" s="236"/>
      <c r="G370" s="236"/>
      <c r="H370" s="11"/>
      <c r="I370" s="237"/>
      <c r="J370" s="237"/>
      <c r="K370" s="237"/>
      <c r="L370" s="237"/>
      <c r="M370" s="238"/>
      <c r="N370" s="238"/>
      <c r="O370" s="238"/>
      <c r="P370" s="238"/>
      <c r="Q370" s="238"/>
      <c r="R370" s="238"/>
      <c r="S370" s="238"/>
      <c r="T370" s="238"/>
      <c r="U370" s="238"/>
      <c r="V370" s="238"/>
      <c r="W370" s="238"/>
      <c r="X370" s="238"/>
      <c r="Y370" s="238"/>
      <c r="Z370" s="238"/>
      <c r="AA370" s="238"/>
    </row>
    <row r="371" spans="2:27" s="10" customFormat="1">
      <c r="B371" s="235"/>
      <c r="C371" s="11"/>
      <c r="D371" s="11"/>
      <c r="E371" s="11"/>
      <c r="F371" s="236"/>
      <c r="G371" s="236"/>
      <c r="H371" s="11"/>
      <c r="I371" s="237"/>
      <c r="J371" s="237"/>
      <c r="K371" s="237"/>
      <c r="L371" s="237"/>
      <c r="M371" s="238"/>
      <c r="N371" s="238"/>
      <c r="O371" s="238"/>
      <c r="P371" s="238"/>
      <c r="Q371" s="238"/>
      <c r="R371" s="238"/>
      <c r="S371" s="238"/>
      <c r="T371" s="238"/>
      <c r="U371" s="238"/>
      <c r="V371" s="238"/>
      <c r="W371" s="238"/>
      <c r="X371" s="238"/>
      <c r="Y371" s="238"/>
      <c r="Z371" s="238"/>
      <c r="AA371" s="238"/>
    </row>
    <row r="372" spans="2:27" s="10" customFormat="1">
      <c r="B372" s="235"/>
      <c r="C372" s="11"/>
      <c r="D372" s="11"/>
      <c r="E372" s="11"/>
      <c r="F372" s="236"/>
      <c r="G372" s="236"/>
      <c r="H372" s="11"/>
      <c r="I372" s="237"/>
      <c r="J372" s="237"/>
      <c r="K372" s="237"/>
      <c r="L372" s="237"/>
      <c r="M372" s="238"/>
      <c r="N372" s="238"/>
      <c r="O372" s="238"/>
      <c r="P372" s="238"/>
      <c r="Q372" s="238"/>
      <c r="R372" s="238"/>
      <c r="S372" s="238"/>
      <c r="T372" s="238"/>
      <c r="U372" s="238"/>
      <c r="V372" s="238"/>
      <c r="W372" s="238"/>
      <c r="X372" s="238"/>
      <c r="Y372" s="238"/>
      <c r="Z372" s="238"/>
      <c r="AA372" s="238"/>
    </row>
    <row r="373" spans="2:27" s="10" customFormat="1">
      <c r="B373" s="235"/>
      <c r="C373" s="11"/>
      <c r="D373" s="11"/>
      <c r="E373" s="11"/>
      <c r="F373" s="236"/>
      <c r="G373" s="236"/>
      <c r="H373" s="11"/>
      <c r="I373" s="237"/>
      <c r="J373" s="237"/>
      <c r="K373" s="237"/>
      <c r="L373" s="237"/>
      <c r="M373" s="238"/>
      <c r="N373" s="238"/>
      <c r="O373" s="238"/>
      <c r="P373" s="238"/>
      <c r="Q373" s="238"/>
      <c r="R373" s="238"/>
      <c r="S373" s="238"/>
      <c r="T373" s="238"/>
      <c r="U373" s="238"/>
      <c r="V373" s="238"/>
      <c r="W373" s="238"/>
      <c r="X373" s="238"/>
      <c r="Y373" s="238"/>
      <c r="Z373" s="238"/>
      <c r="AA373" s="238"/>
    </row>
    <row r="374" spans="2:27" s="10" customFormat="1">
      <c r="B374" s="235"/>
      <c r="C374" s="11"/>
      <c r="D374" s="11"/>
      <c r="E374" s="11"/>
      <c r="F374" s="236"/>
      <c r="G374" s="236"/>
      <c r="H374" s="11"/>
      <c r="I374" s="237"/>
      <c r="J374" s="237"/>
      <c r="K374" s="237"/>
      <c r="L374" s="237"/>
      <c r="M374" s="238"/>
      <c r="N374" s="238"/>
      <c r="O374" s="238"/>
      <c r="P374" s="238"/>
      <c r="Q374" s="238"/>
      <c r="R374" s="238"/>
      <c r="S374" s="238"/>
      <c r="T374" s="238"/>
      <c r="U374" s="238"/>
      <c r="V374" s="238"/>
      <c r="W374" s="238"/>
      <c r="X374" s="238"/>
      <c r="Y374" s="238"/>
      <c r="Z374" s="238"/>
      <c r="AA374" s="238"/>
    </row>
    <row r="375" spans="2:27" s="10" customFormat="1">
      <c r="B375" s="235"/>
      <c r="C375" s="11"/>
      <c r="D375" s="11"/>
      <c r="E375" s="11"/>
      <c r="F375" s="236"/>
      <c r="G375" s="236"/>
      <c r="H375" s="11"/>
      <c r="I375" s="237"/>
      <c r="J375" s="237"/>
      <c r="K375" s="237"/>
      <c r="L375" s="237"/>
      <c r="M375" s="238"/>
      <c r="N375" s="238"/>
      <c r="O375" s="238"/>
      <c r="P375" s="238"/>
      <c r="Q375" s="238"/>
      <c r="R375" s="238"/>
      <c r="S375" s="238"/>
      <c r="T375" s="238"/>
      <c r="U375" s="238"/>
      <c r="V375" s="238"/>
      <c r="W375" s="238"/>
      <c r="X375" s="238"/>
      <c r="Y375" s="238"/>
      <c r="Z375" s="238"/>
      <c r="AA375" s="238"/>
    </row>
    <row r="376" spans="2:27" s="10" customFormat="1">
      <c r="B376" s="235"/>
      <c r="C376" s="11"/>
      <c r="D376" s="11"/>
      <c r="E376" s="11"/>
      <c r="F376" s="236"/>
      <c r="G376" s="236"/>
      <c r="H376" s="11"/>
      <c r="I376" s="237"/>
      <c r="J376" s="237"/>
      <c r="K376" s="237"/>
      <c r="L376" s="237"/>
      <c r="M376" s="238"/>
      <c r="N376" s="238"/>
      <c r="O376" s="238"/>
      <c r="P376" s="238"/>
      <c r="Q376" s="238"/>
      <c r="R376" s="238"/>
      <c r="S376" s="238"/>
      <c r="T376" s="238"/>
      <c r="U376" s="238"/>
      <c r="V376" s="238"/>
      <c r="W376" s="238"/>
      <c r="X376" s="238"/>
      <c r="Y376" s="238"/>
      <c r="Z376" s="238"/>
      <c r="AA376" s="238"/>
    </row>
    <row r="377" spans="2:27" s="10" customFormat="1">
      <c r="B377" s="235"/>
      <c r="C377" s="11"/>
      <c r="D377" s="11"/>
      <c r="E377" s="11"/>
      <c r="F377" s="236"/>
      <c r="G377" s="236"/>
      <c r="H377" s="11"/>
      <c r="I377" s="237"/>
      <c r="J377" s="237"/>
      <c r="K377" s="237"/>
      <c r="L377" s="237"/>
      <c r="M377" s="238"/>
      <c r="N377" s="238"/>
      <c r="O377" s="238"/>
      <c r="P377" s="238"/>
      <c r="Q377" s="238"/>
      <c r="R377" s="238"/>
      <c r="S377" s="238"/>
      <c r="T377" s="238"/>
      <c r="U377" s="238"/>
      <c r="V377" s="238"/>
      <c r="W377" s="238"/>
      <c r="X377" s="238"/>
      <c r="Y377" s="238"/>
      <c r="Z377" s="238"/>
      <c r="AA377" s="238"/>
    </row>
    <row r="378" spans="2:27" s="10" customFormat="1">
      <c r="B378" s="235"/>
      <c r="C378" s="11"/>
      <c r="D378" s="11"/>
      <c r="E378" s="11"/>
      <c r="F378" s="236"/>
      <c r="G378" s="236"/>
      <c r="H378" s="11"/>
      <c r="I378" s="237"/>
      <c r="J378" s="237"/>
      <c r="K378" s="237"/>
      <c r="L378" s="237"/>
      <c r="M378" s="238"/>
      <c r="N378" s="238"/>
      <c r="O378" s="238"/>
      <c r="P378" s="238"/>
      <c r="Q378" s="238"/>
      <c r="R378" s="238"/>
      <c r="S378" s="238"/>
      <c r="T378" s="238"/>
      <c r="U378" s="238"/>
      <c r="V378" s="238"/>
      <c r="W378" s="238"/>
      <c r="X378" s="238"/>
      <c r="Y378" s="238"/>
      <c r="Z378" s="238"/>
      <c r="AA378" s="238"/>
    </row>
    <row r="379" spans="2:27" s="10" customFormat="1">
      <c r="B379" s="235"/>
      <c r="C379" s="11"/>
      <c r="D379" s="11"/>
      <c r="E379" s="11"/>
      <c r="F379" s="236"/>
      <c r="G379" s="236"/>
      <c r="H379" s="11"/>
      <c r="I379" s="237"/>
      <c r="J379" s="237"/>
      <c r="K379" s="237"/>
      <c r="L379" s="237"/>
      <c r="M379" s="238"/>
      <c r="N379" s="238"/>
      <c r="O379" s="238"/>
      <c r="P379" s="238"/>
      <c r="Q379" s="238"/>
      <c r="R379" s="238"/>
      <c r="S379" s="238"/>
      <c r="T379" s="238"/>
      <c r="U379" s="238"/>
      <c r="V379" s="238"/>
      <c r="W379" s="238"/>
      <c r="X379" s="238"/>
      <c r="Y379" s="238"/>
      <c r="Z379" s="238"/>
      <c r="AA379" s="238"/>
    </row>
    <row r="380" spans="2:27" s="10" customFormat="1">
      <c r="B380" s="235"/>
      <c r="C380" s="11"/>
      <c r="D380" s="11"/>
      <c r="E380" s="11"/>
      <c r="F380" s="236"/>
      <c r="G380" s="236"/>
      <c r="H380" s="11"/>
      <c r="I380" s="237"/>
      <c r="J380" s="237"/>
      <c r="K380" s="237"/>
      <c r="L380" s="237"/>
      <c r="M380" s="238"/>
      <c r="N380" s="238"/>
      <c r="O380" s="238"/>
      <c r="P380" s="238"/>
      <c r="Q380" s="238"/>
      <c r="R380" s="238"/>
      <c r="S380" s="238"/>
      <c r="T380" s="238"/>
      <c r="U380" s="238"/>
      <c r="V380" s="238"/>
      <c r="W380" s="238"/>
      <c r="X380" s="238"/>
      <c r="Y380" s="238"/>
      <c r="Z380" s="238"/>
      <c r="AA380" s="238"/>
    </row>
    <row r="381" spans="2:27" s="10" customFormat="1">
      <c r="B381" s="235"/>
      <c r="C381" s="11"/>
      <c r="D381" s="11"/>
      <c r="E381" s="11"/>
      <c r="F381" s="236"/>
      <c r="G381" s="236"/>
      <c r="H381" s="11"/>
      <c r="I381" s="237"/>
      <c r="J381" s="237"/>
      <c r="K381" s="237"/>
      <c r="L381" s="237"/>
      <c r="M381" s="238"/>
      <c r="N381" s="238"/>
      <c r="O381" s="238"/>
      <c r="P381" s="238"/>
      <c r="Q381" s="238"/>
      <c r="R381" s="238"/>
      <c r="S381" s="238"/>
      <c r="T381" s="238"/>
      <c r="U381" s="238"/>
      <c r="V381" s="238"/>
      <c r="W381" s="238"/>
      <c r="X381" s="238"/>
      <c r="Y381" s="238"/>
      <c r="Z381" s="238"/>
      <c r="AA381" s="238"/>
    </row>
    <row r="382" spans="2:27" s="10" customFormat="1">
      <c r="B382" s="235"/>
      <c r="C382" s="11"/>
      <c r="D382" s="11"/>
      <c r="E382" s="11"/>
      <c r="F382" s="236"/>
      <c r="G382" s="236"/>
      <c r="H382" s="11"/>
      <c r="I382" s="237"/>
      <c r="J382" s="237"/>
      <c r="K382" s="237"/>
      <c r="L382" s="237"/>
      <c r="M382" s="238"/>
      <c r="N382" s="238"/>
      <c r="O382" s="238"/>
      <c r="P382" s="238"/>
      <c r="Q382" s="238"/>
      <c r="R382" s="238"/>
      <c r="S382" s="238"/>
      <c r="T382" s="238"/>
      <c r="U382" s="238"/>
      <c r="V382" s="238"/>
      <c r="W382" s="238"/>
      <c r="X382" s="238"/>
      <c r="Y382" s="238"/>
      <c r="Z382" s="238"/>
      <c r="AA382" s="238"/>
    </row>
    <row r="383" spans="2:27" s="10" customFormat="1">
      <c r="B383" s="235"/>
      <c r="C383" s="11"/>
      <c r="D383" s="11"/>
      <c r="E383" s="11"/>
      <c r="F383" s="236"/>
      <c r="G383" s="236"/>
      <c r="H383" s="11"/>
      <c r="I383" s="237"/>
      <c r="J383" s="237"/>
      <c r="K383" s="237"/>
      <c r="L383" s="237"/>
      <c r="M383" s="238"/>
      <c r="N383" s="238"/>
      <c r="O383" s="238"/>
      <c r="P383" s="238"/>
      <c r="Q383" s="238"/>
      <c r="R383" s="238"/>
      <c r="S383" s="238"/>
      <c r="T383" s="238"/>
      <c r="U383" s="238"/>
      <c r="V383" s="238"/>
      <c r="W383" s="238"/>
      <c r="X383" s="238"/>
      <c r="Y383" s="238"/>
      <c r="Z383" s="238"/>
      <c r="AA383" s="238"/>
    </row>
    <row r="384" spans="2:27" s="10" customFormat="1">
      <c r="B384" s="235"/>
      <c r="C384" s="11"/>
      <c r="D384" s="11"/>
      <c r="E384" s="11"/>
      <c r="F384" s="236"/>
      <c r="G384" s="236"/>
      <c r="H384" s="11"/>
      <c r="I384" s="237"/>
      <c r="J384" s="237"/>
      <c r="K384" s="237"/>
      <c r="L384" s="237"/>
      <c r="M384" s="238"/>
      <c r="N384" s="238"/>
      <c r="O384" s="238"/>
      <c r="P384" s="238"/>
      <c r="Q384" s="238"/>
      <c r="R384" s="238"/>
      <c r="S384" s="238"/>
      <c r="T384" s="238"/>
      <c r="U384" s="238"/>
      <c r="V384" s="238"/>
      <c r="W384" s="238"/>
      <c r="X384" s="238"/>
      <c r="Y384" s="238"/>
      <c r="Z384" s="238"/>
      <c r="AA384" s="238"/>
    </row>
    <row r="385" spans="2:27" s="10" customFormat="1">
      <c r="B385" s="235"/>
      <c r="C385" s="11"/>
      <c r="D385" s="11"/>
      <c r="E385" s="11"/>
      <c r="F385" s="236"/>
      <c r="G385" s="236"/>
      <c r="H385" s="11"/>
      <c r="I385" s="237"/>
      <c r="J385" s="237"/>
      <c r="K385" s="237"/>
      <c r="L385" s="237"/>
      <c r="M385" s="238"/>
      <c r="N385" s="238"/>
      <c r="O385" s="238"/>
      <c r="P385" s="238"/>
      <c r="Q385" s="238"/>
      <c r="R385" s="238"/>
      <c r="S385" s="238"/>
      <c r="T385" s="238"/>
      <c r="U385" s="238"/>
      <c r="V385" s="238"/>
      <c r="W385" s="238"/>
      <c r="X385" s="238"/>
      <c r="Y385" s="238"/>
      <c r="Z385" s="238"/>
      <c r="AA385" s="238"/>
    </row>
    <row r="386" spans="2:27" s="10" customFormat="1">
      <c r="B386" s="235"/>
      <c r="C386" s="11"/>
      <c r="D386" s="11"/>
      <c r="E386" s="11"/>
      <c r="F386" s="236"/>
      <c r="G386" s="236"/>
      <c r="H386" s="11"/>
      <c r="I386" s="237"/>
      <c r="J386" s="237"/>
      <c r="K386" s="237"/>
      <c r="L386" s="237"/>
      <c r="M386" s="238"/>
      <c r="N386" s="238"/>
      <c r="O386" s="238"/>
      <c r="P386" s="238"/>
      <c r="Q386" s="238"/>
      <c r="R386" s="238"/>
      <c r="S386" s="238"/>
      <c r="T386" s="238"/>
      <c r="U386" s="238"/>
      <c r="V386" s="238"/>
      <c r="W386" s="238"/>
      <c r="X386" s="238"/>
      <c r="Y386" s="238"/>
      <c r="Z386" s="238"/>
      <c r="AA386" s="238"/>
    </row>
    <row r="387" spans="2:27" s="10" customFormat="1">
      <c r="B387" s="235"/>
      <c r="C387" s="11"/>
      <c r="D387" s="11"/>
      <c r="E387" s="11"/>
      <c r="F387" s="236"/>
      <c r="G387" s="236"/>
      <c r="H387" s="11"/>
      <c r="I387" s="237"/>
      <c r="J387" s="237"/>
      <c r="K387" s="237"/>
      <c r="L387" s="237"/>
      <c r="M387" s="238"/>
      <c r="N387" s="238"/>
      <c r="O387" s="238"/>
      <c r="P387" s="238"/>
      <c r="Q387" s="238"/>
      <c r="R387" s="238"/>
      <c r="S387" s="238"/>
      <c r="T387" s="238"/>
      <c r="U387" s="238"/>
      <c r="V387" s="238"/>
      <c r="W387" s="238"/>
      <c r="X387" s="238"/>
      <c r="Y387" s="238"/>
      <c r="Z387" s="238"/>
      <c r="AA387" s="238"/>
    </row>
    <row r="388" spans="2:27" s="10" customFormat="1">
      <c r="B388" s="235"/>
      <c r="C388" s="11"/>
      <c r="D388" s="11"/>
      <c r="E388" s="11"/>
      <c r="F388" s="236"/>
      <c r="G388" s="236"/>
      <c r="H388" s="11"/>
      <c r="I388" s="237"/>
      <c r="J388" s="237"/>
      <c r="K388" s="237"/>
      <c r="L388" s="237"/>
      <c r="M388" s="238"/>
      <c r="N388" s="238"/>
      <c r="O388" s="238"/>
      <c r="P388" s="238"/>
      <c r="Q388" s="238"/>
      <c r="R388" s="238"/>
      <c r="S388" s="238"/>
      <c r="T388" s="238"/>
      <c r="U388" s="238"/>
      <c r="V388" s="238"/>
      <c r="W388" s="238"/>
      <c r="X388" s="238"/>
      <c r="Y388" s="238"/>
      <c r="Z388" s="238"/>
      <c r="AA388" s="238"/>
    </row>
    <row r="389" spans="2:27" s="10" customFormat="1">
      <c r="B389" s="235"/>
      <c r="C389" s="11"/>
      <c r="D389" s="11"/>
      <c r="E389" s="11"/>
      <c r="F389" s="236"/>
      <c r="G389" s="236"/>
      <c r="H389" s="11"/>
      <c r="I389" s="237"/>
      <c r="J389" s="237"/>
      <c r="K389" s="237"/>
      <c r="L389" s="237"/>
      <c r="M389" s="238"/>
      <c r="N389" s="238"/>
      <c r="O389" s="238"/>
      <c r="P389" s="238"/>
      <c r="Q389" s="238"/>
      <c r="R389" s="238"/>
      <c r="S389" s="238"/>
      <c r="T389" s="238"/>
      <c r="U389" s="238"/>
      <c r="V389" s="238"/>
      <c r="W389" s="238"/>
      <c r="X389" s="238"/>
      <c r="Y389" s="238"/>
      <c r="Z389" s="238"/>
      <c r="AA389" s="238"/>
    </row>
    <row r="390" spans="2:27" s="10" customFormat="1">
      <c r="B390" s="235"/>
      <c r="C390" s="11"/>
      <c r="D390" s="11"/>
      <c r="E390" s="11"/>
      <c r="F390" s="236"/>
      <c r="G390" s="236"/>
      <c r="H390" s="11"/>
      <c r="I390" s="237"/>
      <c r="J390" s="237"/>
      <c r="K390" s="237"/>
      <c r="L390" s="237"/>
      <c r="M390" s="238"/>
      <c r="N390" s="238"/>
      <c r="O390" s="238"/>
      <c r="P390" s="238"/>
      <c r="Q390" s="238"/>
      <c r="R390" s="238"/>
      <c r="S390" s="238"/>
      <c r="T390" s="238"/>
      <c r="U390" s="238"/>
      <c r="V390" s="238"/>
      <c r="W390" s="238"/>
      <c r="X390" s="238"/>
      <c r="Y390" s="238"/>
      <c r="Z390" s="238"/>
      <c r="AA390" s="238"/>
    </row>
    <row r="391" spans="2:27" s="10" customFormat="1">
      <c r="B391" s="235"/>
      <c r="C391" s="11"/>
      <c r="D391" s="11"/>
      <c r="E391" s="11"/>
      <c r="F391" s="236"/>
      <c r="G391" s="236"/>
      <c r="H391" s="11"/>
      <c r="I391" s="237"/>
      <c r="J391" s="237"/>
      <c r="K391" s="237"/>
      <c r="L391" s="237"/>
      <c r="M391" s="238"/>
      <c r="N391" s="238"/>
      <c r="O391" s="238"/>
      <c r="P391" s="238"/>
      <c r="Q391" s="238"/>
      <c r="R391" s="238"/>
      <c r="S391" s="238"/>
      <c r="T391" s="238"/>
      <c r="U391" s="238"/>
      <c r="V391" s="238"/>
      <c r="W391" s="238"/>
      <c r="X391" s="238"/>
      <c r="Y391" s="238"/>
      <c r="Z391" s="238"/>
      <c r="AA391" s="238"/>
    </row>
    <row r="392" spans="2:27" s="10" customFormat="1">
      <c r="B392" s="235"/>
      <c r="C392" s="11"/>
      <c r="D392" s="11"/>
      <c r="E392" s="11"/>
      <c r="F392" s="236"/>
      <c r="G392" s="236"/>
      <c r="H392" s="11"/>
      <c r="I392" s="237"/>
      <c r="J392" s="237"/>
      <c r="K392" s="237"/>
      <c r="L392" s="237"/>
      <c r="M392" s="238"/>
      <c r="N392" s="238"/>
      <c r="O392" s="238"/>
      <c r="P392" s="238"/>
      <c r="Q392" s="238"/>
      <c r="R392" s="238"/>
      <c r="S392" s="238"/>
      <c r="T392" s="238"/>
      <c r="U392" s="238"/>
      <c r="V392" s="238"/>
      <c r="W392" s="238"/>
      <c r="X392" s="238"/>
      <c r="Y392" s="238"/>
      <c r="Z392" s="238"/>
      <c r="AA392" s="238"/>
    </row>
    <row r="393" spans="2:27" s="10" customFormat="1">
      <c r="B393" s="235"/>
      <c r="C393" s="11"/>
      <c r="D393" s="11"/>
      <c r="E393" s="11"/>
      <c r="F393" s="236"/>
      <c r="G393" s="236"/>
      <c r="H393" s="11"/>
      <c r="I393" s="237"/>
      <c r="J393" s="237"/>
      <c r="K393" s="237"/>
      <c r="L393" s="237"/>
      <c r="M393" s="238"/>
      <c r="N393" s="238"/>
      <c r="O393" s="238"/>
      <c r="P393" s="238"/>
      <c r="Q393" s="238"/>
      <c r="R393" s="238"/>
      <c r="S393" s="238"/>
      <c r="T393" s="238"/>
      <c r="U393" s="238"/>
      <c r="V393" s="238"/>
      <c r="W393" s="238"/>
      <c r="X393" s="238"/>
      <c r="Y393" s="238"/>
      <c r="Z393" s="238"/>
      <c r="AA393" s="238"/>
    </row>
    <row r="394" spans="2:27" s="10" customFormat="1">
      <c r="B394" s="235"/>
      <c r="C394" s="11"/>
      <c r="D394" s="11"/>
      <c r="E394" s="11"/>
      <c r="F394" s="236"/>
      <c r="G394" s="236"/>
      <c r="H394" s="11"/>
      <c r="I394" s="237"/>
      <c r="J394" s="237"/>
      <c r="K394" s="237"/>
      <c r="L394" s="237"/>
      <c r="M394" s="238"/>
      <c r="N394" s="238"/>
      <c r="O394" s="238"/>
      <c r="P394" s="238"/>
      <c r="Q394" s="238"/>
      <c r="R394" s="238"/>
      <c r="S394" s="238"/>
      <c r="T394" s="238"/>
      <c r="U394" s="238"/>
      <c r="V394" s="238"/>
      <c r="W394" s="238"/>
      <c r="X394" s="238"/>
      <c r="Y394" s="238"/>
      <c r="Z394" s="238"/>
      <c r="AA394" s="238"/>
    </row>
    <row r="395" spans="2:27" s="10" customFormat="1">
      <c r="B395" s="235"/>
      <c r="C395" s="11"/>
      <c r="D395" s="11"/>
      <c r="E395" s="11"/>
      <c r="F395" s="236"/>
      <c r="G395" s="236"/>
      <c r="H395" s="11"/>
      <c r="I395" s="237"/>
      <c r="J395" s="237"/>
      <c r="K395" s="237"/>
      <c r="L395" s="237"/>
      <c r="M395" s="238"/>
      <c r="N395" s="238"/>
      <c r="O395" s="238"/>
      <c r="P395" s="238"/>
      <c r="Q395" s="238"/>
      <c r="R395" s="238"/>
      <c r="S395" s="238"/>
      <c r="T395" s="238"/>
      <c r="U395" s="238"/>
      <c r="V395" s="238"/>
      <c r="W395" s="238"/>
      <c r="X395" s="238"/>
      <c r="Y395" s="238"/>
      <c r="Z395" s="238"/>
      <c r="AA395" s="238"/>
    </row>
    <row r="396" spans="2:27" s="10" customFormat="1">
      <c r="B396" s="235"/>
      <c r="C396" s="11"/>
      <c r="D396" s="11"/>
      <c r="E396" s="11"/>
      <c r="F396" s="236"/>
      <c r="G396" s="236"/>
      <c r="H396" s="11"/>
      <c r="I396" s="237"/>
      <c r="J396" s="237"/>
      <c r="K396" s="237"/>
      <c r="L396" s="237"/>
      <c r="M396" s="238"/>
      <c r="N396" s="238"/>
      <c r="O396" s="238"/>
      <c r="P396" s="238"/>
      <c r="Q396" s="238"/>
      <c r="R396" s="238"/>
      <c r="S396" s="238"/>
      <c r="T396" s="238"/>
      <c r="U396" s="238"/>
      <c r="V396" s="238"/>
      <c r="W396" s="238"/>
      <c r="X396" s="238"/>
      <c r="Y396" s="238"/>
      <c r="Z396" s="238"/>
      <c r="AA396" s="238"/>
    </row>
    <row r="397" spans="2:27" s="10" customFormat="1">
      <c r="B397" s="235"/>
      <c r="C397" s="11"/>
      <c r="D397" s="11"/>
      <c r="E397" s="11"/>
      <c r="F397" s="236"/>
      <c r="G397" s="236"/>
      <c r="H397" s="11"/>
      <c r="I397" s="237"/>
      <c r="J397" s="237"/>
      <c r="K397" s="237"/>
      <c r="L397" s="237"/>
      <c r="M397" s="238"/>
      <c r="N397" s="238"/>
      <c r="O397" s="238"/>
      <c r="P397" s="238"/>
      <c r="Q397" s="238"/>
      <c r="R397" s="238"/>
      <c r="S397" s="238"/>
      <c r="T397" s="238"/>
      <c r="U397" s="238"/>
      <c r="V397" s="238"/>
      <c r="W397" s="238"/>
      <c r="X397" s="238"/>
      <c r="Y397" s="238"/>
      <c r="Z397" s="238"/>
      <c r="AA397" s="238"/>
    </row>
    <row r="398" spans="2:27" s="10" customFormat="1">
      <c r="B398" s="235"/>
      <c r="C398" s="11"/>
      <c r="D398" s="11"/>
      <c r="E398" s="11"/>
      <c r="F398" s="236"/>
      <c r="G398" s="236"/>
      <c r="H398" s="11"/>
      <c r="I398" s="237"/>
      <c r="J398" s="237"/>
      <c r="K398" s="237"/>
      <c r="L398" s="237"/>
      <c r="M398" s="238"/>
      <c r="N398" s="238"/>
      <c r="O398" s="238"/>
      <c r="P398" s="238"/>
      <c r="Q398" s="238"/>
      <c r="R398" s="238"/>
      <c r="S398" s="238"/>
      <c r="T398" s="238"/>
      <c r="U398" s="238"/>
      <c r="V398" s="238"/>
      <c r="W398" s="238"/>
      <c r="X398" s="238"/>
      <c r="Y398" s="238"/>
      <c r="Z398" s="238"/>
      <c r="AA398" s="238"/>
    </row>
    <row r="399" spans="2:27" s="10" customFormat="1">
      <c r="B399" s="235"/>
      <c r="C399" s="11"/>
      <c r="D399" s="11"/>
      <c r="E399" s="11"/>
      <c r="F399" s="236"/>
      <c r="G399" s="236"/>
      <c r="H399" s="11"/>
      <c r="I399" s="237"/>
      <c r="J399" s="237"/>
      <c r="K399" s="237"/>
      <c r="L399" s="237"/>
      <c r="M399" s="238"/>
      <c r="N399" s="238"/>
      <c r="O399" s="238"/>
      <c r="P399" s="238"/>
      <c r="Q399" s="238"/>
      <c r="R399" s="238"/>
      <c r="S399" s="238"/>
      <c r="T399" s="238"/>
      <c r="U399" s="238"/>
      <c r="V399" s="238"/>
      <c r="W399" s="238"/>
      <c r="X399" s="238"/>
      <c r="Y399" s="238"/>
      <c r="Z399" s="238"/>
      <c r="AA399" s="238"/>
    </row>
    <row r="400" spans="2:27" s="10" customFormat="1">
      <c r="B400" s="235"/>
      <c r="C400" s="11"/>
      <c r="D400" s="11"/>
      <c r="E400" s="11"/>
      <c r="F400" s="236"/>
      <c r="G400" s="236"/>
      <c r="H400" s="11"/>
      <c r="I400" s="237"/>
      <c r="J400" s="237"/>
      <c r="K400" s="237"/>
      <c r="L400" s="237"/>
      <c r="M400" s="238"/>
      <c r="N400" s="238"/>
      <c r="O400" s="238"/>
      <c r="P400" s="238"/>
      <c r="Q400" s="238"/>
      <c r="R400" s="238"/>
      <c r="S400" s="238"/>
      <c r="T400" s="238"/>
      <c r="U400" s="238"/>
      <c r="V400" s="238"/>
      <c r="W400" s="238"/>
      <c r="X400" s="238"/>
      <c r="Y400" s="238"/>
      <c r="Z400" s="238"/>
      <c r="AA400" s="238"/>
    </row>
    <row r="401" spans="2:27" s="10" customFormat="1">
      <c r="B401" s="235"/>
      <c r="C401" s="11"/>
      <c r="D401" s="11"/>
      <c r="E401" s="11"/>
      <c r="F401" s="236"/>
      <c r="G401" s="236"/>
      <c r="H401" s="11"/>
      <c r="I401" s="237"/>
      <c r="J401" s="237"/>
      <c r="K401" s="237"/>
      <c r="L401" s="237"/>
      <c r="M401" s="238"/>
      <c r="N401" s="238"/>
      <c r="O401" s="238"/>
      <c r="P401" s="238"/>
      <c r="Q401" s="238"/>
      <c r="R401" s="238"/>
      <c r="S401" s="238"/>
      <c r="T401" s="238"/>
      <c r="U401" s="238"/>
      <c r="V401" s="238"/>
      <c r="W401" s="238"/>
      <c r="X401" s="238"/>
      <c r="Y401" s="238"/>
      <c r="Z401" s="238"/>
      <c r="AA401" s="238"/>
    </row>
    <row r="402" spans="2:27" s="10" customFormat="1">
      <c r="B402" s="235"/>
      <c r="C402" s="11"/>
      <c r="D402" s="11"/>
      <c r="E402" s="11"/>
      <c r="F402" s="236"/>
      <c r="G402" s="236"/>
      <c r="H402" s="11"/>
      <c r="I402" s="237"/>
      <c r="J402" s="237"/>
      <c r="K402" s="237"/>
      <c r="L402" s="237"/>
      <c r="M402" s="238"/>
      <c r="N402" s="238"/>
      <c r="O402" s="238"/>
      <c r="P402" s="238"/>
      <c r="Q402" s="238"/>
      <c r="R402" s="238"/>
      <c r="S402" s="238"/>
      <c r="T402" s="238"/>
      <c r="U402" s="238"/>
      <c r="V402" s="238"/>
      <c r="W402" s="238"/>
      <c r="X402" s="238"/>
      <c r="Y402" s="238"/>
      <c r="Z402" s="238"/>
      <c r="AA402" s="238"/>
    </row>
    <row r="403" spans="2:27" s="10" customFormat="1">
      <c r="B403" s="235"/>
      <c r="C403" s="11"/>
      <c r="D403" s="11"/>
      <c r="E403" s="11"/>
      <c r="F403" s="236"/>
      <c r="G403" s="236"/>
      <c r="H403" s="11"/>
      <c r="I403" s="237"/>
      <c r="J403" s="237"/>
      <c r="K403" s="237"/>
      <c r="L403" s="237"/>
      <c r="M403" s="238"/>
      <c r="N403" s="238"/>
      <c r="O403" s="238"/>
      <c r="P403" s="238"/>
      <c r="Q403" s="238"/>
      <c r="R403" s="238"/>
      <c r="S403" s="238"/>
      <c r="T403" s="238"/>
      <c r="U403" s="238"/>
      <c r="V403" s="238"/>
      <c r="W403" s="238"/>
      <c r="X403" s="238"/>
      <c r="Y403" s="238"/>
      <c r="Z403" s="238"/>
      <c r="AA403" s="238"/>
    </row>
    <row r="404" spans="2:27" s="10" customFormat="1">
      <c r="B404" s="235"/>
      <c r="C404" s="11"/>
      <c r="D404" s="11"/>
      <c r="E404" s="11"/>
      <c r="F404" s="236"/>
      <c r="G404" s="236"/>
      <c r="H404" s="11"/>
      <c r="I404" s="237"/>
      <c r="J404" s="237"/>
      <c r="K404" s="237"/>
      <c r="L404" s="237"/>
      <c r="M404" s="238"/>
      <c r="N404" s="238"/>
      <c r="O404" s="238"/>
      <c r="P404" s="238"/>
      <c r="Q404" s="238"/>
      <c r="R404" s="238"/>
      <c r="S404" s="238"/>
      <c r="T404" s="238"/>
      <c r="U404" s="238"/>
      <c r="V404" s="238"/>
      <c r="W404" s="238"/>
      <c r="X404" s="238"/>
      <c r="Y404" s="238"/>
      <c r="Z404" s="238"/>
      <c r="AA404" s="238"/>
    </row>
    <row r="405" spans="2:27" s="10" customFormat="1">
      <c r="B405" s="235"/>
      <c r="C405" s="11"/>
      <c r="D405" s="11"/>
      <c r="E405" s="11"/>
      <c r="F405" s="236"/>
      <c r="G405" s="236"/>
      <c r="H405" s="11"/>
      <c r="I405" s="237"/>
      <c r="J405" s="237"/>
      <c r="K405" s="237"/>
      <c r="L405" s="237"/>
      <c r="M405" s="238"/>
      <c r="N405" s="238"/>
      <c r="O405" s="238"/>
      <c r="P405" s="238"/>
      <c r="Q405" s="238"/>
      <c r="R405" s="238"/>
      <c r="S405" s="238"/>
      <c r="T405" s="238"/>
      <c r="U405" s="238"/>
      <c r="V405" s="238"/>
      <c r="W405" s="238"/>
      <c r="X405" s="238"/>
      <c r="Y405" s="238"/>
      <c r="Z405" s="238"/>
      <c r="AA405" s="238"/>
    </row>
    <row r="406" spans="2:27" s="10" customFormat="1">
      <c r="B406" s="235"/>
      <c r="C406" s="11"/>
      <c r="D406" s="11"/>
      <c r="E406" s="11"/>
      <c r="F406" s="236"/>
      <c r="G406" s="236"/>
      <c r="H406" s="11"/>
      <c r="I406" s="237"/>
      <c r="J406" s="237"/>
      <c r="K406" s="237"/>
      <c r="L406" s="237"/>
      <c r="M406" s="238"/>
      <c r="N406" s="238"/>
      <c r="O406" s="238"/>
      <c r="P406" s="238"/>
      <c r="Q406" s="238"/>
      <c r="R406" s="238"/>
      <c r="S406" s="238"/>
      <c r="T406" s="238"/>
      <c r="U406" s="238"/>
      <c r="V406" s="238"/>
      <c r="W406" s="238"/>
      <c r="X406" s="238"/>
      <c r="Y406" s="238"/>
      <c r="Z406" s="238"/>
      <c r="AA406" s="238"/>
    </row>
    <row r="407" spans="2:27" s="10" customFormat="1">
      <c r="B407" s="235"/>
      <c r="C407" s="11"/>
      <c r="D407" s="11"/>
      <c r="E407" s="11"/>
      <c r="F407" s="236"/>
      <c r="G407" s="236"/>
      <c r="H407" s="11"/>
      <c r="I407" s="237"/>
      <c r="J407" s="237"/>
      <c r="K407" s="237"/>
      <c r="L407" s="237"/>
      <c r="M407" s="238"/>
      <c r="N407" s="238"/>
      <c r="O407" s="238"/>
      <c r="P407" s="238"/>
      <c r="Q407" s="238"/>
      <c r="R407" s="238"/>
      <c r="S407" s="238"/>
      <c r="T407" s="238"/>
      <c r="U407" s="238"/>
      <c r="V407" s="238"/>
      <c r="W407" s="238"/>
      <c r="X407" s="238"/>
      <c r="Y407" s="238"/>
      <c r="Z407" s="238"/>
      <c r="AA407" s="238"/>
    </row>
    <row r="408" spans="2:27" s="10" customFormat="1">
      <c r="B408" s="235"/>
      <c r="C408" s="11"/>
      <c r="D408" s="11"/>
      <c r="E408" s="11"/>
      <c r="F408" s="236"/>
      <c r="G408" s="236"/>
      <c r="H408" s="11"/>
      <c r="I408" s="237"/>
      <c r="J408" s="237"/>
      <c r="K408" s="237"/>
      <c r="L408" s="237"/>
      <c r="M408" s="238"/>
      <c r="N408" s="238"/>
      <c r="O408" s="238"/>
      <c r="P408" s="238"/>
      <c r="Q408" s="238"/>
      <c r="R408" s="238"/>
      <c r="S408" s="238"/>
      <c r="T408" s="238"/>
      <c r="U408" s="238"/>
      <c r="V408" s="238"/>
      <c r="W408" s="238"/>
      <c r="X408" s="238"/>
      <c r="Y408" s="238"/>
      <c r="Z408" s="238"/>
      <c r="AA408" s="238"/>
    </row>
    <row r="409" spans="2:27" s="10" customFormat="1">
      <c r="B409" s="235"/>
      <c r="C409" s="11"/>
      <c r="D409" s="11"/>
      <c r="E409" s="11"/>
      <c r="F409" s="236"/>
      <c r="G409" s="236"/>
      <c r="H409" s="11"/>
      <c r="I409" s="237"/>
      <c r="J409" s="237"/>
      <c r="K409" s="237"/>
      <c r="L409" s="237"/>
      <c r="M409" s="238"/>
      <c r="N409" s="238"/>
      <c r="O409" s="238"/>
      <c r="P409" s="238"/>
      <c r="Q409" s="238"/>
      <c r="R409" s="238"/>
      <c r="S409" s="238"/>
      <c r="T409" s="238"/>
      <c r="U409" s="238"/>
      <c r="V409" s="238"/>
      <c r="W409" s="238"/>
      <c r="X409" s="238"/>
      <c r="Y409" s="238"/>
      <c r="Z409" s="238"/>
      <c r="AA409" s="238"/>
    </row>
    <row r="410" spans="2:27" s="10" customFormat="1">
      <c r="B410" s="235"/>
      <c r="C410" s="11"/>
      <c r="D410" s="11"/>
      <c r="E410" s="11"/>
      <c r="F410" s="236"/>
      <c r="G410" s="236"/>
      <c r="H410" s="11"/>
      <c r="I410" s="237"/>
      <c r="J410" s="237"/>
      <c r="K410" s="237"/>
      <c r="L410" s="237"/>
      <c r="M410" s="238"/>
      <c r="N410" s="238"/>
      <c r="O410" s="238"/>
      <c r="P410" s="238"/>
      <c r="Q410" s="238"/>
      <c r="R410" s="238"/>
      <c r="S410" s="238"/>
      <c r="T410" s="238"/>
      <c r="U410" s="238"/>
      <c r="V410" s="238"/>
      <c r="W410" s="238"/>
      <c r="X410" s="238"/>
      <c r="Y410" s="238"/>
      <c r="Z410" s="238"/>
      <c r="AA410" s="238"/>
    </row>
    <row r="411" spans="2:27" s="10" customFormat="1">
      <c r="B411" s="235"/>
      <c r="C411" s="11"/>
      <c r="D411" s="11"/>
      <c r="E411" s="11"/>
      <c r="F411" s="236"/>
      <c r="G411" s="236"/>
      <c r="H411" s="11"/>
      <c r="I411" s="237"/>
      <c r="J411" s="237"/>
      <c r="K411" s="237"/>
      <c r="L411" s="237"/>
      <c r="M411" s="238"/>
      <c r="N411" s="238"/>
      <c r="O411" s="238"/>
      <c r="P411" s="238"/>
      <c r="Q411" s="238"/>
      <c r="R411" s="238"/>
      <c r="S411" s="238"/>
      <c r="T411" s="238"/>
      <c r="U411" s="238"/>
      <c r="V411" s="238"/>
      <c r="W411" s="238"/>
      <c r="X411" s="238"/>
      <c r="Y411" s="238"/>
      <c r="Z411" s="238"/>
      <c r="AA411" s="238"/>
    </row>
    <row r="412" spans="2:27" s="10" customFormat="1">
      <c r="B412" s="235"/>
      <c r="C412" s="11"/>
      <c r="D412" s="11"/>
      <c r="E412" s="11"/>
      <c r="F412" s="236"/>
      <c r="G412" s="236"/>
      <c r="H412" s="11"/>
      <c r="I412" s="237"/>
      <c r="J412" s="237"/>
      <c r="K412" s="237"/>
      <c r="L412" s="237"/>
      <c r="M412" s="238"/>
      <c r="N412" s="238"/>
      <c r="O412" s="238"/>
      <c r="P412" s="238"/>
      <c r="Q412" s="238"/>
      <c r="R412" s="238"/>
      <c r="S412" s="238"/>
      <c r="T412" s="238"/>
      <c r="U412" s="238"/>
      <c r="V412" s="238"/>
      <c r="W412" s="238"/>
      <c r="X412" s="238"/>
      <c r="Y412" s="238"/>
      <c r="Z412" s="238"/>
      <c r="AA412" s="238"/>
    </row>
    <row r="413" spans="2:27" s="10" customFormat="1">
      <c r="B413" s="235"/>
      <c r="C413" s="11"/>
      <c r="D413" s="11"/>
      <c r="E413" s="11"/>
      <c r="F413" s="236"/>
      <c r="G413" s="236"/>
      <c r="H413" s="11"/>
      <c r="I413" s="237"/>
      <c r="J413" s="237"/>
      <c r="K413" s="237"/>
      <c r="L413" s="237"/>
      <c r="M413" s="238"/>
      <c r="N413" s="238"/>
      <c r="O413" s="238"/>
      <c r="P413" s="238"/>
      <c r="Q413" s="238"/>
      <c r="R413" s="238"/>
      <c r="S413" s="238"/>
      <c r="T413" s="238"/>
      <c r="U413" s="238"/>
      <c r="V413" s="238"/>
      <c r="W413" s="238"/>
      <c r="X413" s="238"/>
      <c r="Y413" s="238"/>
      <c r="Z413" s="238"/>
      <c r="AA413" s="238"/>
    </row>
    <row r="414" spans="2:27" s="10" customFormat="1">
      <c r="B414" s="235"/>
      <c r="C414" s="11"/>
      <c r="D414" s="11"/>
      <c r="E414" s="11"/>
      <c r="F414" s="236"/>
      <c r="G414" s="236"/>
      <c r="H414" s="11"/>
      <c r="I414" s="237"/>
      <c r="J414" s="237"/>
      <c r="K414" s="237"/>
      <c r="L414" s="237"/>
      <c r="M414" s="238"/>
      <c r="N414" s="238"/>
      <c r="O414" s="238"/>
      <c r="P414" s="238"/>
      <c r="Q414" s="238"/>
      <c r="R414" s="238"/>
      <c r="S414" s="238"/>
      <c r="T414" s="238"/>
      <c r="U414" s="238"/>
      <c r="V414" s="238"/>
      <c r="W414" s="238"/>
      <c r="X414" s="238"/>
      <c r="Y414" s="238"/>
      <c r="Z414" s="238"/>
      <c r="AA414" s="238"/>
    </row>
    <row r="415" spans="2:27" s="10" customFormat="1">
      <c r="B415" s="235"/>
      <c r="C415" s="11"/>
      <c r="D415" s="11"/>
      <c r="E415" s="11"/>
      <c r="F415" s="236"/>
      <c r="G415" s="236"/>
      <c r="H415" s="11"/>
      <c r="I415" s="237"/>
      <c r="J415" s="237"/>
      <c r="K415" s="237"/>
      <c r="L415" s="237"/>
      <c r="M415" s="238"/>
      <c r="N415" s="238"/>
      <c r="O415" s="238"/>
      <c r="P415" s="238"/>
      <c r="Q415" s="238"/>
      <c r="R415" s="238"/>
      <c r="S415" s="238"/>
      <c r="T415" s="238"/>
      <c r="U415" s="238"/>
      <c r="V415" s="238"/>
      <c r="W415" s="238"/>
      <c r="X415" s="238"/>
      <c r="Y415" s="238"/>
      <c r="Z415" s="238"/>
      <c r="AA415" s="238"/>
    </row>
    <row r="416" spans="2:27" s="10" customFormat="1">
      <c r="B416" s="235"/>
      <c r="C416" s="11"/>
      <c r="D416" s="11"/>
      <c r="E416" s="11"/>
      <c r="F416" s="236"/>
      <c r="G416" s="236"/>
      <c r="H416" s="11"/>
      <c r="I416" s="237"/>
      <c r="J416" s="237"/>
      <c r="K416" s="237"/>
      <c r="L416" s="237"/>
      <c r="M416" s="238"/>
      <c r="N416" s="238"/>
      <c r="O416" s="238"/>
      <c r="P416" s="238"/>
      <c r="Q416" s="238"/>
      <c r="R416" s="238"/>
      <c r="S416" s="238"/>
      <c r="T416" s="238"/>
      <c r="U416" s="238"/>
      <c r="V416" s="238"/>
      <c r="W416" s="238"/>
      <c r="X416" s="238"/>
      <c r="Y416" s="238"/>
      <c r="Z416" s="238"/>
      <c r="AA416" s="238"/>
    </row>
    <row r="417" spans="2:27" s="10" customFormat="1">
      <c r="B417" s="235"/>
      <c r="C417" s="11"/>
      <c r="D417" s="11"/>
      <c r="E417" s="11"/>
      <c r="F417" s="236"/>
      <c r="G417" s="236"/>
      <c r="H417" s="11"/>
      <c r="I417" s="237"/>
      <c r="J417" s="237"/>
      <c r="K417" s="237"/>
      <c r="L417" s="237"/>
      <c r="M417" s="238"/>
      <c r="N417" s="238"/>
      <c r="O417" s="238"/>
      <c r="P417" s="238"/>
      <c r="Q417" s="238"/>
      <c r="R417" s="238"/>
      <c r="S417" s="238"/>
      <c r="T417" s="238"/>
      <c r="U417" s="238"/>
      <c r="V417" s="238"/>
      <c r="W417" s="238"/>
      <c r="X417" s="238"/>
      <c r="Y417" s="238"/>
      <c r="Z417" s="238"/>
      <c r="AA417" s="238"/>
    </row>
    <row r="418" spans="2:27" s="10" customFormat="1">
      <c r="B418" s="235"/>
      <c r="C418" s="11"/>
      <c r="D418" s="11"/>
      <c r="E418" s="11"/>
      <c r="F418" s="236"/>
      <c r="G418" s="236"/>
      <c r="H418" s="11"/>
      <c r="I418" s="237"/>
      <c r="J418" s="237"/>
      <c r="K418" s="237"/>
      <c r="L418" s="237"/>
      <c r="M418" s="238"/>
      <c r="N418" s="238"/>
      <c r="O418" s="238"/>
      <c r="P418" s="238"/>
      <c r="Q418" s="238"/>
      <c r="R418" s="238"/>
      <c r="S418" s="238"/>
      <c r="T418" s="238"/>
      <c r="U418" s="238"/>
      <c r="V418" s="238"/>
      <c r="W418" s="238"/>
      <c r="X418" s="238"/>
      <c r="Y418" s="238"/>
      <c r="Z418" s="238"/>
      <c r="AA418" s="238"/>
    </row>
    <row r="419" spans="2:27" s="10" customFormat="1">
      <c r="B419" s="235"/>
      <c r="C419" s="11"/>
      <c r="D419" s="11"/>
      <c r="E419" s="11"/>
      <c r="F419" s="236"/>
      <c r="G419" s="236"/>
      <c r="H419" s="11"/>
      <c r="I419" s="237"/>
      <c r="J419" s="237"/>
      <c r="K419" s="237"/>
      <c r="L419" s="237"/>
      <c r="M419" s="238"/>
      <c r="N419" s="238"/>
      <c r="O419" s="238"/>
      <c r="P419" s="238"/>
      <c r="Q419" s="238"/>
      <c r="R419" s="238"/>
      <c r="S419" s="238"/>
      <c r="T419" s="238"/>
      <c r="U419" s="238"/>
      <c r="V419" s="238"/>
      <c r="W419" s="238"/>
      <c r="X419" s="238"/>
      <c r="Y419" s="238"/>
      <c r="Z419" s="238"/>
      <c r="AA419" s="238"/>
    </row>
    <row r="420" spans="2:27" s="10" customFormat="1">
      <c r="B420" s="235"/>
      <c r="C420" s="11"/>
      <c r="D420" s="11"/>
      <c r="E420" s="11"/>
      <c r="F420" s="236"/>
      <c r="G420" s="236"/>
      <c r="H420" s="11"/>
      <c r="I420" s="237"/>
      <c r="J420" s="237"/>
      <c r="K420" s="237"/>
      <c r="L420" s="237"/>
      <c r="M420" s="238"/>
      <c r="N420" s="238"/>
      <c r="O420" s="238"/>
      <c r="P420" s="238"/>
      <c r="Q420" s="238"/>
      <c r="R420" s="238"/>
      <c r="S420" s="238"/>
      <c r="T420" s="238"/>
      <c r="U420" s="238"/>
      <c r="V420" s="238"/>
      <c r="W420" s="238"/>
      <c r="X420" s="238"/>
      <c r="Y420" s="238"/>
      <c r="Z420" s="238"/>
      <c r="AA420" s="238"/>
    </row>
    <row r="421" spans="2:27" s="10" customFormat="1">
      <c r="B421" s="235"/>
      <c r="C421" s="11"/>
      <c r="D421" s="11"/>
      <c r="E421" s="11"/>
      <c r="F421" s="236"/>
      <c r="G421" s="236"/>
      <c r="H421" s="11"/>
      <c r="I421" s="237"/>
      <c r="J421" s="237"/>
      <c r="K421" s="237"/>
      <c r="L421" s="237"/>
      <c r="M421" s="238"/>
      <c r="N421" s="238"/>
      <c r="O421" s="238"/>
      <c r="P421" s="238"/>
      <c r="Q421" s="238"/>
      <c r="R421" s="238"/>
      <c r="S421" s="238"/>
      <c r="T421" s="238"/>
      <c r="U421" s="238"/>
      <c r="V421" s="238"/>
      <c r="W421" s="238"/>
      <c r="X421" s="238"/>
      <c r="Y421" s="238"/>
      <c r="Z421" s="238"/>
      <c r="AA421" s="238"/>
    </row>
    <row r="422" spans="2:27" s="10" customFormat="1">
      <c r="B422" s="235"/>
      <c r="C422" s="11"/>
      <c r="D422" s="11"/>
      <c r="E422" s="11"/>
      <c r="F422" s="236"/>
      <c r="G422" s="236"/>
      <c r="H422" s="11"/>
      <c r="I422" s="237"/>
      <c r="J422" s="237"/>
      <c r="K422" s="237"/>
      <c r="L422" s="237"/>
      <c r="M422" s="238"/>
      <c r="N422" s="238"/>
      <c r="O422" s="238"/>
      <c r="P422" s="238"/>
      <c r="Q422" s="238"/>
      <c r="R422" s="238"/>
      <c r="S422" s="238"/>
      <c r="T422" s="238"/>
      <c r="U422" s="238"/>
      <c r="V422" s="238"/>
      <c r="W422" s="238"/>
      <c r="X422" s="238"/>
      <c r="Y422" s="238"/>
      <c r="Z422" s="238"/>
      <c r="AA422" s="238"/>
    </row>
    <row r="423" spans="2:27" s="10" customFormat="1">
      <c r="B423" s="235"/>
      <c r="C423" s="11"/>
      <c r="D423" s="11"/>
      <c r="E423" s="11"/>
      <c r="F423" s="236"/>
      <c r="G423" s="236"/>
      <c r="H423" s="11"/>
      <c r="I423" s="237"/>
      <c r="J423" s="237"/>
      <c r="K423" s="237"/>
      <c r="L423" s="237"/>
      <c r="M423" s="238"/>
      <c r="N423" s="238"/>
      <c r="O423" s="238"/>
      <c r="P423" s="238"/>
      <c r="Q423" s="238"/>
      <c r="R423" s="238"/>
      <c r="S423" s="238"/>
      <c r="T423" s="238"/>
      <c r="U423" s="238"/>
      <c r="V423" s="238"/>
      <c r="W423" s="238"/>
      <c r="X423" s="238"/>
      <c r="Y423" s="238"/>
      <c r="Z423" s="238"/>
      <c r="AA423" s="238"/>
    </row>
    <row r="424" spans="2:27" s="10" customFormat="1">
      <c r="B424" s="235"/>
      <c r="C424" s="11"/>
      <c r="D424" s="11"/>
      <c r="E424" s="11"/>
      <c r="F424" s="236"/>
      <c r="G424" s="236"/>
      <c r="H424" s="11"/>
      <c r="I424" s="237"/>
      <c r="J424" s="237"/>
      <c r="K424" s="237"/>
      <c r="L424" s="237"/>
      <c r="M424" s="238"/>
      <c r="N424" s="238"/>
      <c r="O424" s="238"/>
      <c r="P424" s="238"/>
      <c r="Q424" s="238"/>
      <c r="R424" s="238"/>
      <c r="S424" s="238"/>
      <c r="T424" s="238"/>
      <c r="U424" s="238"/>
      <c r="V424" s="238"/>
      <c r="W424" s="238"/>
      <c r="X424" s="238"/>
      <c r="Y424" s="238"/>
      <c r="Z424" s="238"/>
      <c r="AA424" s="238"/>
    </row>
    <row r="425" spans="2:27" s="10" customFormat="1">
      <c r="B425" s="235"/>
      <c r="C425" s="11"/>
      <c r="D425" s="11"/>
      <c r="E425" s="11"/>
      <c r="F425" s="236"/>
      <c r="G425" s="236"/>
      <c r="H425" s="11"/>
      <c r="I425" s="237"/>
      <c r="J425" s="237"/>
      <c r="K425" s="237"/>
      <c r="L425" s="237"/>
      <c r="M425" s="238"/>
      <c r="N425" s="238"/>
      <c r="O425" s="238"/>
      <c r="P425" s="238"/>
      <c r="Q425" s="238"/>
      <c r="R425" s="238"/>
      <c r="S425" s="238"/>
      <c r="T425" s="238"/>
      <c r="U425" s="238"/>
      <c r="V425" s="238"/>
      <c r="W425" s="238"/>
      <c r="X425" s="238"/>
      <c r="Y425" s="238"/>
      <c r="Z425" s="238"/>
      <c r="AA425" s="238"/>
    </row>
    <row r="426" spans="2:27" s="10" customFormat="1">
      <c r="B426" s="235"/>
      <c r="C426" s="11"/>
      <c r="D426" s="11"/>
      <c r="E426" s="11"/>
      <c r="F426" s="236"/>
      <c r="G426" s="236"/>
      <c r="H426" s="11"/>
      <c r="I426" s="237"/>
      <c r="J426" s="237"/>
      <c r="K426" s="237"/>
      <c r="L426" s="237"/>
      <c r="M426" s="238"/>
      <c r="N426" s="238"/>
      <c r="O426" s="238"/>
      <c r="P426" s="238"/>
      <c r="Q426" s="238"/>
      <c r="R426" s="238"/>
      <c r="S426" s="238"/>
      <c r="T426" s="238"/>
      <c r="U426" s="238"/>
      <c r="V426" s="238"/>
      <c r="W426" s="238"/>
      <c r="X426" s="238"/>
      <c r="Y426" s="238"/>
      <c r="Z426" s="238"/>
      <c r="AA426" s="238"/>
    </row>
    <row r="427" spans="2:27" s="10" customFormat="1">
      <c r="B427" s="235"/>
      <c r="C427" s="11"/>
      <c r="D427" s="11"/>
      <c r="E427" s="11"/>
      <c r="F427" s="236"/>
      <c r="G427" s="236"/>
      <c r="H427" s="11"/>
      <c r="I427" s="237"/>
      <c r="J427" s="237"/>
      <c r="K427" s="237"/>
      <c r="L427" s="237"/>
      <c r="M427" s="238"/>
      <c r="N427" s="238"/>
      <c r="O427" s="238"/>
      <c r="P427" s="238"/>
      <c r="Q427" s="238"/>
      <c r="R427" s="238"/>
      <c r="S427" s="238"/>
      <c r="T427" s="238"/>
      <c r="U427" s="238"/>
      <c r="V427" s="238"/>
      <c r="W427" s="238"/>
      <c r="X427" s="238"/>
      <c r="Y427" s="238"/>
      <c r="Z427" s="238"/>
      <c r="AA427" s="238"/>
    </row>
    <row r="428" spans="2:27" s="10" customFormat="1">
      <c r="B428" s="235"/>
      <c r="C428" s="11"/>
      <c r="D428" s="11"/>
      <c r="E428" s="11"/>
      <c r="F428" s="236"/>
      <c r="G428" s="236"/>
      <c r="H428" s="11"/>
      <c r="I428" s="237"/>
      <c r="J428" s="237"/>
      <c r="K428" s="237"/>
      <c r="L428" s="237"/>
      <c r="M428" s="238"/>
      <c r="N428" s="238"/>
      <c r="O428" s="238"/>
      <c r="P428" s="238"/>
      <c r="Q428" s="238"/>
      <c r="R428" s="238"/>
      <c r="S428" s="238"/>
      <c r="T428" s="238"/>
      <c r="U428" s="238"/>
      <c r="V428" s="238"/>
      <c r="W428" s="238"/>
      <c r="X428" s="238"/>
      <c r="Y428" s="238"/>
      <c r="Z428" s="238"/>
      <c r="AA428" s="238"/>
    </row>
    <row r="429" spans="2:27" s="10" customFormat="1">
      <c r="B429" s="235"/>
      <c r="C429" s="11"/>
      <c r="D429" s="11"/>
      <c r="E429" s="11"/>
      <c r="F429" s="236"/>
      <c r="G429" s="236"/>
      <c r="H429" s="11"/>
      <c r="I429" s="237"/>
      <c r="J429" s="237"/>
      <c r="K429" s="237"/>
      <c r="L429" s="237"/>
      <c r="M429" s="238"/>
      <c r="N429" s="238"/>
      <c r="O429" s="238"/>
      <c r="P429" s="238"/>
      <c r="Q429" s="238"/>
      <c r="R429" s="238"/>
      <c r="S429" s="238"/>
      <c r="T429" s="238"/>
      <c r="U429" s="238"/>
      <c r="V429" s="238"/>
      <c r="W429" s="238"/>
      <c r="X429" s="238"/>
      <c r="Y429" s="238"/>
      <c r="Z429" s="238"/>
      <c r="AA429" s="238"/>
    </row>
    <row r="430" spans="2:27" s="10" customFormat="1">
      <c r="B430" s="235"/>
      <c r="C430" s="11"/>
      <c r="D430" s="11"/>
      <c r="E430" s="11"/>
      <c r="F430" s="236"/>
      <c r="G430" s="236"/>
      <c r="H430" s="11"/>
      <c r="I430" s="237"/>
      <c r="J430" s="237"/>
      <c r="K430" s="237"/>
      <c r="L430" s="237"/>
      <c r="M430" s="238"/>
      <c r="N430" s="238"/>
      <c r="O430" s="238"/>
      <c r="P430" s="238"/>
      <c r="Q430" s="238"/>
      <c r="R430" s="238"/>
      <c r="S430" s="238"/>
      <c r="T430" s="238"/>
      <c r="U430" s="238"/>
      <c r="V430" s="238"/>
      <c r="W430" s="238"/>
      <c r="X430" s="238"/>
      <c r="Y430" s="238"/>
      <c r="Z430" s="238"/>
      <c r="AA430" s="238"/>
    </row>
    <row r="431" spans="2:27" s="10" customFormat="1">
      <c r="B431" s="235"/>
      <c r="C431" s="11"/>
      <c r="D431" s="11"/>
      <c r="E431" s="11"/>
      <c r="F431" s="236"/>
      <c r="G431" s="236"/>
      <c r="H431" s="11"/>
      <c r="I431" s="237"/>
      <c r="J431" s="237"/>
      <c r="K431" s="237"/>
      <c r="L431" s="237"/>
      <c r="M431" s="238"/>
      <c r="N431" s="238"/>
      <c r="O431" s="238"/>
      <c r="P431" s="238"/>
      <c r="Q431" s="238"/>
      <c r="R431" s="238"/>
      <c r="S431" s="238"/>
      <c r="T431" s="238"/>
      <c r="U431" s="238"/>
      <c r="V431" s="238"/>
      <c r="W431" s="238"/>
      <c r="X431" s="238"/>
      <c r="Y431" s="238"/>
      <c r="Z431" s="238"/>
      <c r="AA431" s="238"/>
    </row>
    <row r="432" spans="2:27" s="10" customFormat="1">
      <c r="B432" s="235"/>
      <c r="C432" s="11"/>
      <c r="D432" s="11"/>
      <c r="E432" s="11"/>
      <c r="F432" s="236"/>
      <c r="G432" s="236"/>
      <c r="H432" s="11"/>
      <c r="I432" s="237"/>
      <c r="J432" s="237"/>
      <c r="K432" s="237"/>
      <c r="L432" s="237"/>
      <c r="M432" s="238"/>
      <c r="N432" s="238"/>
      <c r="O432" s="238"/>
      <c r="P432" s="238"/>
      <c r="Q432" s="238"/>
      <c r="R432" s="238"/>
      <c r="S432" s="238"/>
      <c r="T432" s="238"/>
      <c r="U432" s="238"/>
      <c r="V432" s="238"/>
      <c r="W432" s="238"/>
      <c r="X432" s="238"/>
      <c r="Y432" s="238"/>
      <c r="Z432" s="238"/>
      <c r="AA432" s="238"/>
    </row>
    <row r="433" spans="2:27" s="10" customFormat="1">
      <c r="B433" s="235"/>
      <c r="C433" s="11"/>
      <c r="D433" s="11"/>
      <c r="E433" s="11"/>
      <c r="F433" s="236"/>
      <c r="G433" s="236"/>
      <c r="H433" s="11"/>
      <c r="I433" s="237"/>
      <c r="J433" s="237"/>
      <c r="K433" s="237"/>
      <c r="L433" s="237"/>
      <c r="M433" s="238"/>
      <c r="N433" s="238"/>
      <c r="O433" s="238"/>
      <c r="P433" s="238"/>
      <c r="Q433" s="238"/>
      <c r="R433" s="238"/>
      <c r="S433" s="238"/>
      <c r="T433" s="238"/>
      <c r="U433" s="238"/>
      <c r="V433" s="238"/>
      <c r="W433" s="238"/>
      <c r="X433" s="238"/>
      <c r="Y433" s="238"/>
      <c r="Z433" s="238"/>
      <c r="AA433" s="238"/>
    </row>
    <row r="434" spans="2:27" s="10" customFormat="1">
      <c r="B434" s="235"/>
      <c r="C434" s="11"/>
      <c r="D434" s="11"/>
      <c r="E434" s="11"/>
      <c r="F434" s="236"/>
      <c r="G434" s="236"/>
      <c r="H434" s="11"/>
      <c r="I434" s="237"/>
      <c r="J434" s="237"/>
      <c r="K434" s="237"/>
      <c r="L434" s="237"/>
      <c r="M434" s="238"/>
      <c r="N434" s="238"/>
      <c r="O434" s="238"/>
      <c r="P434" s="238"/>
      <c r="Q434" s="238"/>
      <c r="R434" s="238"/>
      <c r="S434" s="238"/>
      <c r="T434" s="238"/>
      <c r="U434" s="238"/>
      <c r="V434" s="238"/>
      <c r="W434" s="238"/>
      <c r="X434" s="238"/>
      <c r="Y434" s="238"/>
      <c r="Z434" s="238"/>
      <c r="AA434" s="238"/>
    </row>
    <row r="435" spans="2:27" s="10" customFormat="1">
      <c r="B435" s="235"/>
      <c r="C435" s="11"/>
      <c r="D435" s="11"/>
      <c r="E435" s="11"/>
      <c r="F435" s="236"/>
      <c r="G435" s="236"/>
      <c r="H435" s="11"/>
      <c r="I435" s="237"/>
      <c r="J435" s="237"/>
      <c r="K435" s="237"/>
      <c r="L435" s="237"/>
      <c r="M435" s="238"/>
      <c r="N435" s="238"/>
      <c r="O435" s="238"/>
      <c r="P435" s="238"/>
      <c r="Q435" s="238"/>
      <c r="R435" s="238"/>
      <c r="S435" s="238"/>
      <c r="T435" s="238"/>
      <c r="U435" s="238"/>
      <c r="V435" s="238"/>
      <c r="W435" s="238"/>
      <c r="X435" s="238"/>
      <c r="Y435" s="238"/>
      <c r="Z435" s="238"/>
      <c r="AA435" s="238"/>
    </row>
    <row r="436" spans="2:27" s="10" customFormat="1">
      <c r="B436" s="235"/>
      <c r="C436" s="11"/>
      <c r="D436" s="11"/>
      <c r="E436" s="11"/>
      <c r="F436" s="236"/>
      <c r="G436" s="236"/>
      <c r="H436" s="11"/>
      <c r="I436" s="237"/>
      <c r="J436" s="237"/>
      <c r="K436" s="237"/>
      <c r="L436" s="237"/>
      <c r="M436" s="238"/>
      <c r="N436" s="238"/>
      <c r="O436" s="238"/>
      <c r="P436" s="238"/>
      <c r="Q436" s="238"/>
      <c r="R436" s="238"/>
      <c r="S436" s="238"/>
      <c r="T436" s="238"/>
      <c r="U436" s="238"/>
      <c r="V436" s="238"/>
      <c r="W436" s="238"/>
      <c r="X436" s="238"/>
      <c r="Y436" s="238"/>
      <c r="Z436" s="238"/>
      <c r="AA436" s="238"/>
    </row>
    <row r="437" spans="2:27" s="10" customFormat="1">
      <c r="B437" s="235"/>
      <c r="C437" s="11"/>
      <c r="D437" s="11"/>
      <c r="E437" s="11"/>
      <c r="F437" s="236"/>
      <c r="G437" s="236"/>
      <c r="H437" s="11"/>
      <c r="I437" s="237"/>
      <c r="J437" s="237"/>
      <c r="K437" s="237"/>
      <c r="L437" s="237"/>
      <c r="M437" s="238"/>
      <c r="N437" s="238"/>
      <c r="O437" s="238"/>
      <c r="P437" s="238"/>
      <c r="Q437" s="238"/>
      <c r="R437" s="238"/>
      <c r="S437" s="238"/>
      <c r="T437" s="238"/>
      <c r="U437" s="238"/>
      <c r="V437" s="238"/>
      <c r="W437" s="238"/>
      <c r="X437" s="238"/>
      <c r="Y437" s="238"/>
      <c r="Z437" s="238"/>
      <c r="AA437" s="238"/>
    </row>
    <row r="438" spans="2:27" s="10" customFormat="1">
      <c r="B438" s="235"/>
      <c r="C438" s="11"/>
      <c r="D438" s="11"/>
      <c r="E438" s="11"/>
      <c r="F438" s="236"/>
      <c r="G438" s="236"/>
      <c r="H438" s="11"/>
      <c r="I438" s="237"/>
      <c r="J438" s="237"/>
      <c r="K438" s="237"/>
      <c r="L438" s="237"/>
      <c r="M438" s="238"/>
      <c r="N438" s="238"/>
      <c r="O438" s="238"/>
      <c r="P438" s="238"/>
      <c r="Q438" s="238"/>
      <c r="R438" s="238"/>
      <c r="S438" s="238"/>
      <c r="T438" s="238"/>
      <c r="U438" s="238"/>
      <c r="V438" s="238"/>
      <c r="W438" s="238"/>
      <c r="X438" s="238"/>
      <c r="Y438" s="238"/>
      <c r="Z438" s="238"/>
      <c r="AA438" s="238"/>
    </row>
    <row r="439" spans="2:27" s="10" customFormat="1">
      <c r="B439" s="235"/>
      <c r="C439" s="11"/>
      <c r="D439" s="11"/>
      <c r="E439" s="11"/>
      <c r="F439" s="236"/>
      <c r="G439" s="236"/>
      <c r="H439" s="11"/>
      <c r="I439" s="237"/>
      <c r="J439" s="237"/>
      <c r="K439" s="237"/>
      <c r="L439" s="237"/>
      <c r="M439" s="238"/>
      <c r="N439" s="238"/>
      <c r="O439" s="238"/>
      <c r="P439" s="238"/>
      <c r="Q439" s="238"/>
      <c r="R439" s="238"/>
      <c r="S439" s="238"/>
      <c r="T439" s="238"/>
      <c r="U439" s="238"/>
      <c r="V439" s="238"/>
      <c r="W439" s="238"/>
      <c r="X439" s="238"/>
      <c r="Y439" s="238"/>
      <c r="Z439" s="238"/>
      <c r="AA439" s="238"/>
    </row>
    <row r="440" spans="2:27" s="10" customFormat="1">
      <c r="B440" s="235"/>
      <c r="C440" s="11"/>
      <c r="D440" s="11"/>
      <c r="E440" s="11"/>
      <c r="F440" s="236"/>
      <c r="G440" s="236"/>
      <c r="H440" s="11"/>
      <c r="I440" s="237"/>
      <c r="J440" s="237"/>
      <c r="K440" s="237"/>
      <c r="L440" s="237"/>
      <c r="M440" s="238"/>
      <c r="N440" s="238"/>
      <c r="O440" s="238"/>
      <c r="P440" s="238"/>
      <c r="Q440" s="238"/>
      <c r="R440" s="238"/>
      <c r="S440" s="238"/>
      <c r="T440" s="238"/>
      <c r="U440" s="238"/>
      <c r="V440" s="238"/>
      <c r="W440" s="238"/>
      <c r="X440" s="238"/>
      <c r="Y440" s="238"/>
      <c r="Z440" s="238"/>
      <c r="AA440" s="238"/>
    </row>
    <row r="441" spans="2:27" s="10" customFormat="1">
      <c r="B441" s="235"/>
      <c r="C441" s="11"/>
      <c r="D441" s="11"/>
      <c r="E441" s="11"/>
      <c r="F441" s="236"/>
      <c r="G441" s="236"/>
      <c r="H441" s="11"/>
      <c r="I441" s="237"/>
      <c r="J441" s="237"/>
      <c r="K441" s="237"/>
      <c r="L441" s="237"/>
      <c r="M441" s="238"/>
      <c r="N441" s="238"/>
      <c r="O441" s="238"/>
      <c r="P441" s="238"/>
      <c r="Q441" s="238"/>
      <c r="R441" s="238"/>
      <c r="S441" s="238"/>
      <c r="T441" s="238"/>
      <c r="U441" s="238"/>
      <c r="V441" s="238"/>
      <c r="W441" s="238"/>
      <c r="X441" s="238"/>
      <c r="Y441" s="238"/>
      <c r="Z441" s="238"/>
      <c r="AA441" s="238"/>
    </row>
    <row r="442" spans="2:27" s="10" customFormat="1">
      <c r="B442" s="235"/>
      <c r="C442" s="11"/>
      <c r="D442" s="11"/>
      <c r="E442" s="11"/>
      <c r="F442" s="236"/>
      <c r="G442" s="236"/>
      <c r="H442" s="11"/>
      <c r="I442" s="237"/>
      <c r="J442" s="237"/>
      <c r="K442" s="237"/>
      <c r="L442" s="237"/>
      <c r="M442" s="238"/>
      <c r="N442" s="238"/>
      <c r="O442" s="238"/>
      <c r="P442" s="238"/>
      <c r="Q442" s="238"/>
      <c r="R442" s="238"/>
      <c r="S442" s="238"/>
      <c r="T442" s="238"/>
      <c r="U442" s="238"/>
      <c r="V442" s="238"/>
      <c r="W442" s="238"/>
      <c r="X442" s="238"/>
      <c r="Y442" s="238"/>
      <c r="Z442" s="238"/>
      <c r="AA442" s="238"/>
    </row>
    <row r="443" spans="2:27" s="10" customFormat="1">
      <c r="B443" s="235"/>
      <c r="C443" s="11"/>
      <c r="D443" s="11"/>
      <c r="E443" s="11"/>
      <c r="F443" s="236"/>
      <c r="G443" s="236"/>
      <c r="H443" s="11"/>
      <c r="I443" s="237"/>
      <c r="J443" s="237"/>
      <c r="K443" s="237"/>
      <c r="L443" s="237"/>
      <c r="M443" s="238"/>
      <c r="N443" s="238"/>
      <c r="O443" s="238"/>
      <c r="P443" s="238"/>
      <c r="Q443" s="238"/>
      <c r="R443" s="238"/>
      <c r="S443" s="238"/>
      <c r="T443" s="238"/>
      <c r="U443" s="238"/>
      <c r="V443" s="238"/>
      <c r="W443" s="238"/>
      <c r="X443" s="238"/>
      <c r="Y443" s="238"/>
      <c r="Z443" s="238"/>
      <c r="AA443" s="238"/>
    </row>
    <row r="444" spans="2:27" s="10" customFormat="1">
      <c r="B444" s="235"/>
      <c r="C444" s="11"/>
      <c r="D444" s="11"/>
      <c r="E444" s="11"/>
      <c r="F444" s="236"/>
      <c r="G444" s="236"/>
      <c r="H444" s="11"/>
      <c r="I444" s="237"/>
      <c r="J444" s="237"/>
      <c r="K444" s="237"/>
      <c r="L444" s="237"/>
      <c r="M444" s="238"/>
      <c r="N444" s="238"/>
      <c r="O444" s="238"/>
      <c r="P444" s="238"/>
      <c r="Q444" s="238"/>
      <c r="R444" s="238"/>
      <c r="S444" s="238"/>
      <c r="T444" s="238"/>
      <c r="U444" s="238"/>
      <c r="V444" s="238"/>
      <c r="W444" s="238"/>
      <c r="X444" s="238"/>
      <c r="Y444" s="238"/>
      <c r="Z444" s="238"/>
      <c r="AA444" s="238"/>
    </row>
    <row r="445" spans="2:27" s="10" customFormat="1">
      <c r="B445" s="235"/>
      <c r="C445" s="11"/>
      <c r="D445" s="11"/>
      <c r="E445" s="11"/>
      <c r="F445" s="236"/>
      <c r="G445" s="236"/>
      <c r="H445" s="11"/>
      <c r="I445" s="237"/>
      <c r="J445" s="237"/>
      <c r="K445" s="237"/>
      <c r="L445" s="237"/>
      <c r="M445" s="238"/>
      <c r="N445" s="238"/>
      <c r="O445" s="238"/>
      <c r="P445" s="238"/>
      <c r="Q445" s="238"/>
      <c r="R445" s="238"/>
      <c r="S445" s="238"/>
      <c r="T445" s="238"/>
      <c r="U445" s="238"/>
      <c r="V445" s="238"/>
      <c r="W445" s="238"/>
      <c r="X445" s="238"/>
      <c r="Y445" s="238"/>
      <c r="Z445" s="238"/>
      <c r="AA445" s="238"/>
    </row>
    <row r="446" spans="2:27" s="10" customFormat="1">
      <c r="B446" s="235"/>
      <c r="C446" s="11"/>
      <c r="D446" s="11"/>
      <c r="E446" s="11"/>
      <c r="F446" s="236"/>
      <c r="G446" s="236"/>
      <c r="H446" s="11"/>
      <c r="I446" s="237"/>
      <c r="J446" s="237"/>
      <c r="K446" s="237"/>
      <c r="L446" s="237"/>
      <c r="M446" s="238"/>
      <c r="N446" s="238"/>
      <c r="O446" s="238"/>
      <c r="P446" s="238"/>
      <c r="Q446" s="238"/>
      <c r="R446" s="238"/>
      <c r="S446" s="238"/>
      <c r="T446" s="238"/>
      <c r="U446" s="238"/>
      <c r="V446" s="238"/>
      <c r="W446" s="238"/>
      <c r="X446" s="238"/>
      <c r="Y446" s="238"/>
      <c r="Z446" s="238"/>
      <c r="AA446" s="238"/>
    </row>
    <row r="447" spans="2:27" s="10" customFormat="1">
      <c r="B447" s="235"/>
      <c r="C447" s="11"/>
      <c r="D447" s="11"/>
      <c r="E447" s="11"/>
      <c r="F447" s="236"/>
      <c r="G447" s="236"/>
      <c r="H447" s="11"/>
      <c r="I447" s="237"/>
      <c r="J447" s="237"/>
      <c r="K447" s="237"/>
      <c r="L447" s="237"/>
      <c r="M447" s="238"/>
      <c r="N447" s="238"/>
      <c r="O447" s="238"/>
      <c r="P447" s="238"/>
      <c r="Q447" s="238"/>
      <c r="R447" s="238"/>
      <c r="S447" s="238"/>
      <c r="T447" s="238"/>
      <c r="U447" s="238"/>
      <c r="V447" s="238"/>
      <c r="W447" s="238"/>
      <c r="X447" s="238"/>
      <c r="Y447" s="238"/>
      <c r="Z447" s="238"/>
      <c r="AA447" s="238"/>
    </row>
    <row r="448" spans="2:27" s="10" customFormat="1">
      <c r="B448" s="235"/>
      <c r="C448" s="11"/>
      <c r="D448" s="11"/>
      <c r="E448" s="11"/>
      <c r="F448" s="236"/>
      <c r="G448" s="236"/>
      <c r="H448" s="11"/>
      <c r="I448" s="237"/>
      <c r="J448" s="237"/>
      <c r="K448" s="237"/>
      <c r="L448" s="237"/>
      <c r="M448" s="238"/>
      <c r="N448" s="238"/>
      <c r="O448" s="238"/>
      <c r="P448" s="238"/>
      <c r="Q448" s="238"/>
      <c r="R448" s="238"/>
      <c r="S448" s="238"/>
      <c r="T448" s="238"/>
      <c r="U448" s="238"/>
      <c r="V448" s="238"/>
      <c r="W448" s="238"/>
      <c r="X448" s="238"/>
      <c r="Y448" s="238"/>
      <c r="Z448" s="238"/>
      <c r="AA448" s="238"/>
    </row>
    <row r="449" spans="2:27" s="10" customFormat="1">
      <c r="B449" s="235"/>
      <c r="C449" s="11"/>
      <c r="D449" s="11"/>
      <c r="E449" s="11"/>
      <c r="F449" s="236"/>
      <c r="G449" s="236"/>
      <c r="H449" s="11"/>
      <c r="I449" s="237"/>
      <c r="J449" s="237"/>
      <c r="K449" s="237"/>
      <c r="L449" s="237"/>
      <c r="M449" s="238"/>
      <c r="N449" s="238"/>
      <c r="O449" s="238"/>
      <c r="P449" s="238"/>
      <c r="Q449" s="238"/>
      <c r="R449" s="238"/>
      <c r="S449" s="238"/>
      <c r="T449" s="238"/>
      <c r="U449" s="238"/>
      <c r="V449" s="238"/>
      <c r="W449" s="238"/>
      <c r="X449" s="238"/>
      <c r="Y449" s="238"/>
      <c r="Z449" s="238"/>
      <c r="AA449" s="238"/>
    </row>
    <row r="450" spans="2:27" s="10" customFormat="1">
      <c r="B450" s="235"/>
      <c r="C450" s="11"/>
      <c r="D450" s="11"/>
      <c r="E450" s="11"/>
      <c r="F450" s="236"/>
      <c r="G450" s="236"/>
      <c r="H450" s="11"/>
      <c r="I450" s="237"/>
      <c r="J450" s="237"/>
      <c r="K450" s="237"/>
      <c r="L450" s="237"/>
      <c r="M450" s="238"/>
      <c r="N450" s="238"/>
      <c r="O450" s="238"/>
      <c r="P450" s="238"/>
      <c r="Q450" s="238"/>
      <c r="R450" s="238"/>
      <c r="S450" s="238"/>
      <c r="T450" s="238"/>
      <c r="U450" s="238"/>
      <c r="V450" s="238"/>
      <c r="W450" s="238"/>
      <c r="X450" s="238"/>
      <c r="Y450" s="238"/>
      <c r="Z450" s="238"/>
      <c r="AA450" s="238"/>
    </row>
    <row r="451" spans="2:27" s="10" customFormat="1">
      <c r="B451" s="235"/>
      <c r="C451" s="11"/>
      <c r="D451" s="11"/>
      <c r="E451" s="11"/>
      <c r="F451" s="236"/>
      <c r="G451" s="236"/>
      <c r="H451" s="11"/>
      <c r="I451" s="237"/>
      <c r="J451" s="237"/>
      <c r="K451" s="237"/>
      <c r="L451" s="237"/>
      <c r="M451" s="238"/>
      <c r="N451" s="238"/>
      <c r="O451" s="238"/>
      <c r="P451" s="238"/>
      <c r="Q451" s="238"/>
      <c r="R451" s="238"/>
      <c r="S451" s="238"/>
      <c r="T451" s="238"/>
      <c r="U451" s="238"/>
      <c r="V451" s="238"/>
      <c r="W451" s="238"/>
      <c r="X451" s="238"/>
      <c r="Y451" s="238"/>
      <c r="Z451" s="238"/>
      <c r="AA451" s="238"/>
    </row>
    <row r="452" spans="2:27" s="10" customFormat="1">
      <c r="B452" s="235"/>
      <c r="C452" s="11"/>
      <c r="D452" s="11"/>
      <c r="E452" s="11"/>
      <c r="F452" s="236"/>
      <c r="G452" s="236"/>
      <c r="H452" s="11"/>
      <c r="I452" s="237"/>
      <c r="J452" s="237"/>
      <c r="K452" s="237"/>
      <c r="L452" s="237"/>
      <c r="M452" s="238"/>
      <c r="N452" s="238"/>
      <c r="O452" s="238"/>
      <c r="P452" s="238"/>
      <c r="Q452" s="238"/>
      <c r="R452" s="238"/>
      <c r="S452" s="238"/>
      <c r="T452" s="238"/>
      <c r="U452" s="238"/>
      <c r="V452" s="238"/>
      <c r="W452" s="238"/>
      <c r="X452" s="238"/>
      <c r="Y452" s="238"/>
      <c r="Z452" s="238"/>
      <c r="AA452" s="238"/>
    </row>
    <row r="453" spans="2:27" s="10" customFormat="1">
      <c r="B453" s="235"/>
      <c r="C453" s="11"/>
      <c r="D453" s="11"/>
      <c r="E453" s="11"/>
      <c r="F453" s="236"/>
      <c r="G453" s="236"/>
      <c r="H453" s="11"/>
      <c r="I453" s="237"/>
      <c r="J453" s="237"/>
      <c r="K453" s="237"/>
      <c r="L453" s="237"/>
      <c r="M453" s="238"/>
      <c r="N453" s="238"/>
      <c r="O453" s="238"/>
      <c r="P453" s="238"/>
      <c r="Q453" s="238"/>
      <c r="R453" s="238"/>
      <c r="S453" s="238"/>
      <c r="T453" s="238"/>
      <c r="U453" s="238"/>
      <c r="V453" s="238"/>
      <c r="W453" s="238"/>
      <c r="X453" s="238"/>
      <c r="Y453" s="238"/>
      <c r="Z453" s="238"/>
      <c r="AA453" s="238"/>
    </row>
    <row r="454" spans="2:27" s="10" customFormat="1">
      <c r="B454" s="235"/>
      <c r="C454" s="11"/>
      <c r="D454" s="11"/>
      <c r="E454" s="11"/>
      <c r="F454" s="236"/>
      <c r="G454" s="236"/>
      <c r="H454" s="11"/>
      <c r="I454" s="237"/>
      <c r="J454" s="237"/>
      <c r="K454" s="237"/>
      <c r="L454" s="237"/>
      <c r="M454" s="238"/>
      <c r="N454" s="238"/>
      <c r="O454" s="238"/>
      <c r="P454" s="238"/>
      <c r="Q454" s="238"/>
      <c r="R454" s="238"/>
      <c r="S454" s="238"/>
      <c r="T454" s="238"/>
      <c r="U454" s="238"/>
      <c r="V454" s="238"/>
      <c r="W454" s="238"/>
      <c r="X454" s="238"/>
      <c r="Y454" s="238"/>
      <c r="Z454" s="238"/>
      <c r="AA454" s="238"/>
    </row>
    <row r="455" spans="2:27" s="10" customFormat="1">
      <c r="B455" s="235"/>
      <c r="C455" s="11"/>
      <c r="D455" s="11"/>
      <c r="E455" s="11"/>
      <c r="F455" s="236"/>
      <c r="G455" s="236"/>
      <c r="H455" s="11"/>
      <c r="I455" s="237"/>
      <c r="J455" s="237"/>
      <c r="K455" s="237"/>
      <c r="L455" s="237"/>
      <c r="M455" s="238"/>
      <c r="N455" s="238"/>
      <c r="O455" s="238"/>
      <c r="P455" s="238"/>
      <c r="Q455" s="238"/>
      <c r="R455" s="238"/>
      <c r="S455" s="238"/>
      <c r="T455" s="238"/>
      <c r="U455" s="238"/>
      <c r="V455" s="238"/>
      <c r="W455" s="238"/>
      <c r="X455" s="238"/>
      <c r="Y455" s="238"/>
      <c r="Z455" s="238"/>
      <c r="AA455" s="238"/>
    </row>
    <row r="456" spans="2:27" s="10" customFormat="1">
      <c r="B456" s="235"/>
      <c r="C456" s="11"/>
      <c r="D456" s="11"/>
      <c r="E456" s="11"/>
      <c r="F456" s="236"/>
      <c r="G456" s="236"/>
      <c r="H456" s="11"/>
      <c r="I456" s="237"/>
      <c r="J456" s="237"/>
      <c r="K456" s="237"/>
      <c r="L456" s="237"/>
      <c r="M456" s="238"/>
      <c r="N456" s="238"/>
      <c r="O456" s="238"/>
      <c r="P456" s="238"/>
      <c r="Q456" s="238"/>
      <c r="R456" s="238"/>
      <c r="S456" s="238"/>
      <c r="T456" s="238"/>
      <c r="U456" s="238"/>
      <c r="V456" s="238"/>
      <c r="W456" s="238"/>
      <c r="X456" s="238"/>
      <c r="Y456" s="238"/>
      <c r="Z456" s="238"/>
      <c r="AA456" s="238"/>
    </row>
    <row r="457" spans="2:27" s="10" customFormat="1">
      <c r="B457" s="235"/>
      <c r="C457" s="11"/>
      <c r="D457" s="11"/>
      <c r="E457" s="11"/>
      <c r="F457" s="236"/>
      <c r="G457" s="236"/>
      <c r="H457" s="11"/>
      <c r="I457" s="237"/>
      <c r="J457" s="237"/>
      <c r="K457" s="237"/>
      <c r="L457" s="237"/>
      <c r="M457" s="238"/>
      <c r="N457" s="238"/>
      <c r="O457" s="238"/>
      <c r="P457" s="238"/>
      <c r="Q457" s="238"/>
      <c r="R457" s="238"/>
      <c r="S457" s="238"/>
      <c r="T457" s="238"/>
      <c r="U457" s="238"/>
      <c r="V457" s="238"/>
      <c r="W457" s="238"/>
      <c r="X457" s="238"/>
      <c r="Y457" s="238"/>
      <c r="Z457" s="238"/>
      <c r="AA457" s="238"/>
    </row>
    <row r="458" spans="2:27" s="10" customFormat="1">
      <c r="B458" s="235"/>
      <c r="C458" s="11"/>
      <c r="D458" s="11"/>
      <c r="E458" s="11"/>
      <c r="F458" s="236"/>
      <c r="G458" s="236"/>
      <c r="H458" s="11"/>
      <c r="I458" s="237"/>
      <c r="J458" s="237"/>
      <c r="K458" s="237"/>
      <c r="L458" s="237"/>
      <c r="M458" s="238"/>
      <c r="N458" s="238"/>
      <c r="O458" s="238"/>
      <c r="P458" s="238"/>
      <c r="Q458" s="238"/>
      <c r="R458" s="238"/>
      <c r="S458" s="238"/>
      <c r="T458" s="238"/>
      <c r="U458" s="238"/>
      <c r="V458" s="238"/>
      <c r="W458" s="238"/>
      <c r="X458" s="238"/>
      <c r="Y458" s="238"/>
      <c r="Z458" s="238"/>
      <c r="AA458" s="238"/>
    </row>
    <row r="459" spans="2:27" s="10" customFormat="1">
      <c r="B459" s="235"/>
      <c r="C459" s="11"/>
      <c r="D459" s="11"/>
      <c r="E459" s="11"/>
      <c r="F459" s="236"/>
      <c r="G459" s="236"/>
      <c r="H459" s="11"/>
      <c r="I459" s="237"/>
      <c r="J459" s="237"/>
      <c r="K459" s="237"/>
      <c r="L459" s="237"/>
      <c r="M459" s="238"/>
      <c r="N459" s="238"/>
      <c r="O459" s="238"/>
      <c r="P459" s="238"/>
      <c r="Q459" s="238"/>
      <c r="R459" s="238"/>
      <c r="S459" s="238"/>
      <c r="T459" s="238"/>
      <c r="U459" s="238"/>
      <c r="V459" s="238"/>
      <c r="W459" s="238"/>
      <c r="X459" s="238"/>
      <c r="Y459" s="238"/>
      <c r="Z459" s="238"/>
      <c r="AA459" s="238"/>
    </row>
    <row r="460" spans="2:27" s="10" customFormat="1">
      <c r="B460" s="235"/>
      <c r="C460" s="11"/>
      <c r="D460" s="11"/>
      <c r="E460" s="11"/>
      <c r="F460" s="236"/>
      <c r="G460" s="236"/>
      <c r="H460" s="11"/>
      <c r="I460" s="237"/>
      <c r="J460" s="237"/>
      <c r="K460" s="237"/>
      <c r="L460" s="237"/>
      <c r="M460" s="238"/>
      <c r="N460" s="238"/>
      <c r="O460" s="238"/>
      <c r="P460" s="238"/>
      <c r="Q460" s="238"/>
      <c r="R460" s="238"/>
      <c r="S460" s="238"/>
      <c r="T460" s="238"/>
      <c r="U460" s="238"/>
      <c r="V460" s="238"/>
      <c r="W460" s="238"/>
      <c r="X460" s="238"/>
      <c r="Y460" s="238"/>
      <c r="Z460" s="238"/>
      <c r="AA460" s="238"/>
    </row>
    <row r="461" spans="2:27" s="10" customFormat="1">
      <c r="B461" s="235"/>
      <c r="C461" s="11"/>
      <c r="D461" s="11"/>
      <c r="E461" s="11"/>
      <c r="F461" s="236"/>
      <c r="G461" s="236"/>
      <c r="H461" s="11"/>
      <c r="I461" s="237"/>
      <c r="J461" s="237"/>
      <c r="K461" s="237"/>
      <c r="L461" s="237"/>
      <c r="M461" s="238"/>
      <c r="N461" s="238"/>
      <c r="O461" s="238"/>
      <c r="P461" s="238"/>
      <c r="Q461" s="238"/>
      <c r="R461" s="238"/>
      <c r="S461" s="238"/>
      <c r="T461" s="238"/>
      <c r="U461" s="238"/>
      <c r="V461" s="238"/>
      <c r="W461" s="238"/>
      <c r="X461" s="238"/>
      <c r="Y461" s="238"/>
      <c r="Z461" s="238"/>
      <c r="AA461" s="238"/>
    </row>
    <row r="462" spans="2:27" s="10" customFormat="1">
      <c r="B462" s="235"/>
      <c r="C462" s="11"/>
      <c r="D462" s="11"/>
      <c r="E462" s="11"/>
      <c r="F462" s="236"/>
      <c r="G462" s="236"/>
      <c r="H462" s="11"/>
      <c r="I462" s="237"/>
      <c r="J462" s="237"/>
      <c r="K462" s="237"/>
      <c r="L462" s="237"/>
      <c r="M462" s="238"/>
      <c r="N462" s="238"/>
      <c r="O462" s="238"/>
      <c r="P462" s="238"/>
      <c r="Q462" s="238"/>
      <c r="R462" s="238"/>
      <c r="S462" s="238"/>
      <c r="T462" s="238"/>
      <c r="U462" s="238"/>
      <c r="V462" s="238"/>
      <c r="W462" s="238"/>
      <c r="X462" s="238"/>
      <c r="Y462" s="238"/>
      <c r="Z462" s="238"/>
      <c r="AA462" s="238"/>
    </row>
    <row r="463" spans="2:27" s="10" customFormat="1">
      <c r="B463" s="235"/>
      <c r="C463" s="11"/>
      <c r="D463" s="11"/>
      <c r="E463" s="11"/>
      <c r="F463" s="236"/>
      <c r="G463" s="236"/>
      <c r="H463" s="11"/>
      <c r="I463" s="237"/>
      <c r="J463" s="237"/>
      <c r="K463" s="237"/>
      <c r="L463" s="237"/>
      <c r="M463" s="238"/>
      <c r="N463" s="238"/>
      <c r="O463" s="238"/>
      <c r="P463" s="238"/>
      <c r="Q463" s="238"/>
      <c r="R463" s="238"/>
      <c r="S463" s="238"/>
      <c r="T463" s="238"/>
      <c r="U463" s="238"/>
      <c r="V463" s="238"/>
      <c r="W463" s="238"/>
      <c r="X463" s="238"/>
      <c r="Y463" s="238"/>
      <c r="Z463" s="238"/>
      <c r="AA463" s="238"/>
    </row>
    <row r="464" spans="2:27" s="10" customFormat="1">
      <c r="B464" s="235"/>
      <c r="C464" s="11"/>
      <c r="D464" s="11"/>
      <c r="E464" s="11"/>
      <c r="F464" s="236"/>
      <c r="G464" s="236"/>
      <c r="H464" s="11"/>
      <c r="I464" s="237"/>
      <c r="J464" s="237"/>
      <c r="K464" s="237"/>
      <c r="L464" s="237"/>
      <c r="M464" s="238"/>
      <c r="N464" s="238"/>
      <c r="O464" s="238"/>
      <c r="P464" s="238"/>
      <c r="Q464" s="238"/>
      <c r="R464" s="238"/>
      <c r="S464" s="238"/>
      <c r="T464" s="238"/>
      <c r="U464" s="238"/>
      <c r="V464" s="238"/>
      <c r="W464" s="238"/>
      <c r="X464" s="238"/>
      <c r="Y464" s="238"/>
      <c r="Z464" s="238"/>
      <c r="AA464" s="238"/>
    </row>
    <row r="465" spans="2:27" s="10" customFormat="1">
      <c r="B465" s="235"/>
      <c r="C465" s="11"/>
      <c r="D465" s="11"/>
      <c r="E465" s="11"/>
      <c r="F465" s="236"/>
      <c r="G465" s="236"/>
      <c r="H465" s="11"/>
      <c r="I465" s="237"/>
      <c r="J465" s="237"/>
      <c r="K465" s="237"/>
      <c r="L465" s="237"/>
      <c r="M465" s="238"/>
      <c r="N465" s="238"/>
      <c r="O465" s="238"/>
      <c r="P465" s="238"/>
      <c r="Q465" s="238"/>
      <c r="R465" s="238"/>
      <c r="S465" s="238"/>
      <c r="T465" s="238"/>
      <c r="U465" s="238"/>
      <c r="V465" s="238"/>
      <c r="W465" s="238"/>
      <c r="X465" s="238"/>
      <c r="Y465" s="238"/>
      <c r="Z465" s="238"/>
      <c r="AA465" s="238"/>
    </row>
    <row r="466" spans="2:27" s="10" customFormat="1">
      <c r="B466" s="235"/>
      <c r="C466" s="11"/>
      <c r="D466" s="11"/>
      <c r="E466" s="11"/>
      <c r="F466" s="236"/>
      <c r="G466" s="236"/>
      <c r="H466" s="11"/>
      <c r="I466" s="237"/>
      <c r="J466" s="237"/>
      <c r="K466" s="237"/>
      <c r="L466" s="237"/>
      <c r="M466" s="238"/>
      <c r="N466" s="238"/>
      <c r="O466" s="238"/>
      <c r="P466" s="238"/>
      <c r="Q466" s="238"/>
      <c r="R466" s="238"/>
      <c r="S466" s="238"/>
      <c r="T466" s="238"/>
      <c r="U466" s="238"/>
      <c r="V466" s="238"/>
      <c r="W466" s="238"/>
      <c r="X466" s="238"/>
      <c r="Y466" s="238"/>
      <c r="Z466" s="238"/>
      <c r="AA466" s="238"/>
    </row>
    <row r="467" spans="2:27" s="10" customFormat="1">
      <c r="B467" s="235"/>
      <c r="C467" s="11"/>
      <c r="D467" s="11"/>
      <c r="E467" s="11"/>
      <c r="F467" s="236"/>
      <c r="G467" s="236"/>
      <c r="H467" s="11"/>
      <c r="I467" s="237"/>
      <c r="J467" s="237"/>
      <c r="K467" s="237"/>
      <c r="L467" s="237"/>
      <c r="M467" s="238"/>
      <c r="N467" s="238"/>
      <c r="O467" s="238"/>
      <c r="P467" s="238"/>
      <c r="Q467" s="238"/>
      <c r="R467" s="238"/>
      <c r="S467" s="238"/>
      <c r="T467" s="238"/>
      <c r="U467" s="238"/>
      <c r="V467" s="238"/>
      <c r="W467" s="238"/>
      <c r="X467" s="238"/>
      <c r="Y467" s="238"/>
      <c r="Z467" s="238"/>
      <c r="AA467" s="238"/>
    </row>
    <row r="468" spans="2:27" s="10" customFormat="1">
      <c r="B468" s="235"/>
      <c r="C468" s="11"/>
      <c r="D468" s="11"/>
      <c r="E468" s="11"/>
      <c r="F468" s="236"/>
      <c r="G468" s="236"/>
      <c r="H468" s="11"/>
      <c r="I468" s="237"/>
      <c r="J468" s="237"/>
      <c r="K468" s="237"/>
      <c r="L468" s="237"/>
      <c r="M468" s="238"/>
      <c r="N468" s="238"/>
      <c r="O468" s="238"/>
      <c r="P468" s="238"/>
      <c r="Q468" s="238"/>
      <c r="R468" s="238"/>
      <c r="S468" s="238"/>
      <c r="T468" s="238"/>
      <c r="U468" s="238"/>
      <c r="V468" s="238"/>
      <c r="W468" s="238"/>
      <c r="X468" s="238"/>
      <c r="Y468" s="238"/>
      <c r="Z468" s="238"/>
      <c r="AA468" s="238"/>
    </row>
    <row r="469" spans="2:27" s="10" customFormat="1">
      <c r="B469" s="235"/>
      <c r="C469" s="11"/>
      <c r="D469" s="11"/>
      <c r="E469" s="11"/>
      <c r="F469" s="236"/>
      <c r="G469" s="236"/>
      <c r="H469" s="11"/>
      <c r="I469" s="237"/>
      <c r="J469" s="237"/>
      <c r="K469" s="237"/>
      <c r="L469" s="237"/>
      <c r="M469" s="238"/>
      <c r="N469" s="238"/>
      <c r="O469" s="238"/>
      <c r="P469" s="238"/>
      <c r="Q469" s="238"/>
      <c r="R469" s="238"/>
      <c r="S469" s="238"/>
      <c r="T469" s="238"/>
      <c r="U469" s="238"/>
      <c r="V469" s="238"/>
      <c r="W469" s="238"/>
      <c r="X469" s="238"/>
      <c r="Y469" s="238"/>
      <c r="Z469" s="238"/>
      <c r="AA469" s="238"/>
    </row>
    <row r="470" spans="2:27" s="10" customFormat="1">
      <c r="B470" s="235"/>
      <c r="C470" s="11"/>
      <c r="D470" s="11"/>
      <c r="E470" s="11"/>
      <c r="F470" s="236"/>
      <c r="G470" s="236"/>
      <c r="H470" s="11"/>
      <c r="I470" s="237"/>
      <c r="J470" s="237"/>
      <c r="K470" s="237"/>
      <c r="L470" s="237"/>
      <c r="M470" s="238"/>
      <c r="N470" s="238"/>
      <c r="O470" s="238"/>
      <c r="P470" s="238"/>
      <c r="Q470" s="238"/>
      <c r="R470" s="238"/>
      <c r="S470" s="238"/>
      <c r="T470" s="238"/>
      <c r="U470" s="238"/>
      <c r="V470" s="238"/>
      <c r="W470" s="238"/>
      <c r="X470" s="238"/>
      <c r="Y470" s="238"/>
      <c r="Z470" s="238"/>
      <c r="AA470" s="238"/>
    </row>
    <row r="471" spans="2:27" s="10" customFormat="1">
      <c r="B471" s="235"/>
      <c r="C471" s="11"/>
      <c r="D471" s="11"/>
      <c r="E471" s="11"/>
      <c r="F471" s="236"/>
      <c r="G471" s="236"/>
      <c r="H471" s="11"/>
      <c r="I471" s="237"/>
      <c r="J471" s="237"/>
      <c r="K471" s="237"/>
      <c r="L471" s="237"/>
      <c r="M471" s="238"/>
      <c r="N471" s="238"/>
      <c r="O471" s="238"/>
      <c r="P471" s="238"/>
      <c r="Q471" s="238"/>
      <c r="R471" s="238"/>
      <c r="S471" s="238"/>
      <c r="T471" s="238"/>
      <c r="U471" s="238"/>
      <c r="V471" s="238"/>
      <c r="W471" s="238"/>
      <c r="X471" s="238"/>
      <c r="Y471" s="238"/>
      <c r="Z471" s="238"/>
      <c r="AA471" s="238"/>
    </row>
    <row r="472" spans="2:27" s="10" customFormat="1">
      <c r="B472" s="235"/>
      <c r="C472" s="11"/>
      <c r="D472" s="11"/>
      <c r="E472" s="11"/>
      <c r="F472" s="236"/>
      <c r="G472" s="236"/>
      <c r="H472" s="11"/>
      <c r="I472" s="237"/>
      <c r="J472" s="237"/>
      <c r="K472" s="237"/>
      <c r="L472" s="237"/>
      <c r="M472" s="238"/>
      <c r="N472" s="238"/>
      <c r="O472" s="238"/>
      <c r="P472" s="238"/>
      <c r="Q472" s="238"/>
      <c r="R472" s="238"/>
      <c r="S472" s="238"/>
      <c r="T472" s="238"/>
      <c r="U472" s="238"/>
      <c r="V472" s="238"/>
      <c r="W472" s="238"/>
      <c r="X472" s="238"/>
      <c r="Y472" s="238"/>
      <c r="Z472" s="238"/>
      <c r="AA472" s="238"/>
    </row>
    <row r="473" spans="2:27" s="10" customFormat="1">
      <c r="B473" s="235"/>
      <c r="C473" s="11"/>
      <c r="D473" s="11"/>
      <c r="E473" s="11"/>
      <c r="F473" s="236"/>
      <c r="G473" s="236"/>
      <c r="H473" s="11"/>
      <c r="I473" s="237"/>
      <c r="J473" s="237"/>
      <c r="K473" s="237"/>
      <c r="L473" s="237"/>
      <c r="M473" s="238"/>
      <c r="N473" s="238"/>
      <c r="O473" s="238"/>
      <c r="P473" s="238"/>
      <c r="Q473" s="238"/>
      <c r="R473" s="238"/>
      <c r="S473" s="238"/>
      <c r="T473" s="238"/>
      <c r="U473" s="238"/>
      <c r="V473" s="238"/>
      <c r="W473" s="238"/>
      <c r="X473" s="238"/>
      <c r="Y473" s="238"/>
      <c r="Z473" s="238"/>
      <c r="AA473" s="238"/>
    </row>
    <row r="474" spans="2:27" s="10" customFormat="1">
      <c r="B474" s="235"/>
      <c r="C474" s="11"/>
      <c r="D474" s="11"/>
      <c r="E474" s="11"/>
      <c r="F474" s="236"/>
      <c r="G474" s="236"/>
      <c r="H474" s="11"/>
      <c r="I474" s="237"/>
      <c r="J474" s="237"/>
      <c r="K474" s="237"/>
      <c r="L474" s="237"/>
      <c r="M474" s="238"/>
      <c r="N474" s="238"/>
      <c r="O474" s="238"/>
      <c r="P474" s="238"/>
      <c r="Q474" s="238"/>
      <c r="R474" s="238"/>
      <c r="S474" s="238"/>
      <c r="T474" s="238"/>
      <c r="U474" s="238"/>
      <c r="V474" s="238"/>
      <c r="W474" s="238"/>
      <c r="X474" s="238"/>
      <c r="Y474" s="238"/>
      <c r="Z474" s="238"/>
      <c r="AA474" s="238"/>
    </row>
    <row r="475" spans="2:27" s="10" customFormat="1">
      <c r="B475" s="235"/>
      <c r="C475" s="11"/>
      <c r="D475" s="11"/>
      <c r="E475" s="11"/>
      <c r="F475" s="236"/>
      <c r="G475" s="236"/>
      <c r="H475" s="11"/>
      <c r="I475" s="237"/>
      <c r="J475" s="237"/>
      <c r="K475" s="237"/>
      <c r="L475" s="237"/>
      <c r="M475" s="238"/>
      <c r="N475" s="238"/>
      <c r="O475" s="238"/>
      <c r="P475" s="238"/>
      <c r="Q475" s="238"/>
      <c r="R475" s="238"/>
      <c r="S475" s="238"/>
      <c r="T475" s="238"/>
      <c r="U475" s="238"/>
      <c r="V475" s="238"/>
      <c r="W475" s="238"/>
      <c r="X475" s="238"/>
      <c r="Y475" s="238"/>
      <c r="Z475" s="238"/>
      <c r="AA475" s="238"/>
    </row>
    <row r="476" spans="2:27" s="10" customFormat="1">
      <c r="B476" s="235"/>
      <c r="C476" s="11"/>
      <c r="D476" s="11"/>
      <c r="E476" s="11"/>
      <c r="F476" s="236"/>
      <c r="G476" s="236"/>
      <c r="H476" s="11"/>
      <c r="I476" s="237"/>
      <c r="J476" s="237"/>
      <c r="K476" s="237"/>
      <c r="L476" s="237"/>
      <c r="M476" s="238"/>
      <c r="N476" s="238"/>
      <c r="O476" s="238"/>
      <c r="P476" s="238"/>
      <c r="Q476" s="238"/>
      <c r="R476" s="238"/>
      <c r="S476" s="238"/>
      <c r="T476" s="238"/>
      <c r="U476" s="238"/>
      <c r="V476" s="238"/>
      <c r="W476" s="238"/>
      <c r="X476" s="238"/>
      <c r="Y476" s="238"/>
      <c r="Z476" s="238"/>
      <c r="AA476" s="238"/>
    </row>
    <row r="477" spans="2:27" s="10" customFormat="1">
      <c r="B477" s="235"/>
      <c r="C477" s="11"/>
      <c r="D477" s="11"/>
      <c r="E477" s="11"/>
      <c r="F477" s="236"/>
      <c r="G477" s="236"/>
      <c r="H477" s="11"/>
      <c r="I477" s="237"/>
      <c r="J477" s="237"/>
      <c r="K477" s="237"/>
      <c r="L477" s="237"/>
      <c r="M477" s="238"/>
      <c r="N477" s="238"/>
      <c r="O477" s="238"/>
      <c r="P477" s="238"/>
      <c r="Q477" s="238"/>
      <c r="R477" s="238"/>
      <c r="S477" s="238"/>
      <c r="T477" s="238"/>
      <c r="U477" s="238"/>
      <c r="V477" s="238"/>
      <c r="W477" s="238"/>
      <c r="X477" s="238"/>
      <c r="Y477" s="238"/>
      <c r="Z477" s="238"/>
      <c r="AA477" s="238"/>
    </row>
    <row r="478" spans="2:27" s="10" customFormat="1">
      <c r="B478" s="235"/>
      <c r="C478" s="11"/>
      <c r="D478" s="11"/>
      <c r="E478" s="11"/>
      <c r="F478" s="236"/>
      <c r="G478" s="236"/>
      <c r="H478" s="11"/>
      <c r="I478" s="237"/>
      <c r="J478" s="237"/>
      <c r="K478" s="237"/>
      <c r="L478" s="237"/>
      <c r="M478" s="238"/>
      <c r="N478" s="238"/>
      <c r="O478" s="238"/>
      <c r="P478" s="238"/>
      <c r="Q478" s="238"/>
      <c r="R478" s="238"/>
      <c r="S478" s="238"/>
      <c r="T478" s="238"/>
      <c r="U478" s="238"/>
      <c r="V478" s="238"/>
      <c r="W478" s="238"/>
      <c r="X478" s="238"/>
      <c r="Y478" s="238"/>
      <c r="Z478" s="238"/>
      <c r="AA478" s="238"/>
    </row>
    <row r="479" spans="2:27" s="10" customFormat="1">
      <c r="B479" s="235"/>
      <c r="C479" s="11"/>
      <c r="D479" s="11"/>
      <c r="E479" s="11"/>
      <c r="F479" s="236"/>
      <c r="G479" s="236"/>
      <c r="H479" s="11"/>
      <c r="I479" s="237"/>
      <c r="J479" s="237"/>
      <c r="K479" s="237"/>
      <c r="L479" s="237"/>
      <c r="M479" s="238"/>
      <c r="N479" s="238"/>
      <c r="O479" s="238"/>
      <c r="P479" s="238"/>
      <c r="Q479" s="238"/>
      <c r="R479" s="238"/>
      <c r="S479" s="238"/>
      <c r="T479" s="238"/>
      <c r="U479" s="238"/>
      <c r="V479" s="238"/>
      <c r="W479" s="238"/>
      <c r="X479" s="238"/>
      <c r="Y479" s="238"/>
      <c r="Z479" s="238"/>
      <c r="AA479" s="238"/>
    </row>
    <row r="480" spans="2:27" s="10" customFormat="1">
      <c r="B480" s="235"/>
      <c r="C480" s="11"/>
      <c r="D480" s="11"/>
      <c r="E480" s="11"/>
      <c r="F480" s="236"/>
      <c r="G480" s="236"/>
      <c r="H480" s="11"/>
      <c r="I480" s="237"/>
      <c r="J480" s="237"/>
      <c r="K480" s="237"/>
      <c r="L480" s="237"/>
      <c r="M480" s="238"/>
      <c r="N480" s="238"/>
      <c r="O480" s="238"/>
      <c r="P480" s="238"/>
      <c r="Q480" s="238"/>
      <c r="R480" s="238"/>
      <c r="S480" s="238"/>
      <c r="T480" s="238"/>
      <c r="U480" s="238"/>
      <c r="V480" s="238"/>
      <c r="W480" s="238"/>
      <c r="X480" s="238"/>
      <c r="Y480" s="238"/>
      <c r="Z480" s="238"/>
      <c r="AA480" s="238"/>
    </row>
    <row r="481" spans="2:27" s="10" customFormat="1">
      <c r="B481" s="235"/>
      <c r="C481" s="11"/>
      <c r="D481" s="11"/>
      <c r="E481" s="11"/>
      <c r="F481" s="236"/>
      <c r="G481" s="236"/>
      <c r="H481" s="11"/>
      <c r="I481" s="237"/>
      <c r="J481" s="237"/>
      <c r="K481" s="237"/>
      <c r="L481" s="237"/>
      <c r="M481" s="238"/>
      <c r="N481" s="238"/>
      <c r="O481" s="238"/>
      <c r="P481" s="238"/>
      <c r="Q481" s="238"/>
      <c r="R481" s="238"/>
      <c r="S481" s="238"/>
      <c r="T481" s="238"/>
      <c r="U481" s="238"/>
      <c r="V481" s="238"/>
      <c r="W481" s="238"/>
      <c r="X481" s="238"/>
      <c r="Y481" s="238"/>
      <c r="Z481" s="238"/>
      <c r="AA481" s="238"/>
    </row>
    <row r="482" spans="2:27" s="10" customFormat="1">
      <c r="B482" s="235"/>
      <c r="C482" s="11"/>
      <c r="D482" s="11"/>
      <c r="E482" s="11"/>
      <c r="F482" s="236"/>
      <c r="G482" s="236"/>
      <c r="H482" s="11"/>
      <c r="I482" s="237"/>
      <c r="J482" s="237"/>
      <c r="K482" s="237"/>
      <c r="L482" s="237"/>
      <c r="M482" s="238"/>
      <c r="N482" s="238"/>
      <c r="O482" s="238"/>
      <c r="P482" s="238"/>
      <c r="Q482" s="238"/>
      <c r="R482" s="238"/>
      <c r="S482" s="238"/>
      <c r="T482" s="238"/>
      <c r="U482" s="238"/>
      <c r="V482" s="238"/>
      <c r="W482" s="238"/>
      <c r="X482" s="238"/>
      <c r="Y482" s="238"/>
      <c r="Z482" s="238"/>
      <c r="AA482" s="238"/>
    </row>
    <row r="483" spans="2:27" s="10" customFormat="1">
      <c r="B483" s="235"/>
      <c r="C483" s="11"/>
      <c r="D483" s="11"/>
      <c r="E483" s="11"/>
      <c r="F483" s="236"/>
      <c r="G483" s="236"/>
      <c r="H483" s="11"/>
      <c r="I483" s="237"/>
      <c r="J483" s="237"/>
      <c r="K483" s="237"/>
      <c r="L483" s="237"/>
      <c r="M483" s="238"/>
      <c r="N483" s="238"/>
      <c r="O483" s="238"/>
      <c r="P483" s="238"/>
      <c r="Q483" s="238"/>
      <c r="R483" s="238"/>
      <c r="S483" s="238"/>
      <c r="T483" s="238"/>
      <c r="U483" s="238"/>
      <c r="V483" s="238"/>
      <c r="W483" s="238"/>
      <c r="X483" s="238"/>
      <c r="Y483" s="238"/>
      <c r="Z483" s="238"/>
      <c r="AA483" s="238"/>
    </row>
    <row r="484" spans="2:27" s="10" customFormat="1">
      <c r="B484" s="235"/>
      <c r="C484" s="11"/>
      <c r="D484" s="11"/>
      <c r="E484" s="11"/>
      <c r="F484" s="236"/>
      <c r="G484" s="236"/>
      <c r="H484" s="11"/>
      <c r="I484" s="237"/>
      <c r="J484" s="237"/>
      <c r="K484" s="237"/>
      <c r="L484" s="237"/>
      <c r="M484" s="238"/>
      <c r="N484" s="238"/>
      <c r="O484" s="238"/>
      <c r="P484" s="238"/>
      <c r="Q484" s="238"/>
      <c r="R484" s="238"/>
      <c r="S484" s="238"/>
      <c r="T484" s="238"/>
      <c r="U484" s="238"/>
      <c r="V484" s="238"/>
      <c r="W484" s="238"/>
      <c r="X484" s="238"/>
      <c r="Y484" s="238"/>
      <c r="Z484" s="238"/>
      <c r="AA484" s="238"/>
    </row>
    <row r="485" spans="2:27" s="10" customFormat="1">
      <c r="B485" s="235"/>
      <c r="C485" s="11"/>
      <c r="D485" s="11"/>
      <c r="E485" s="11"/>
      <c r="F485" s="236"/>
      <c r="G485" s="236"/>
      <c r="H485" s="11"/>
      <c r="I485" s="237"/>
      <c r="J485" s="237"/>
      <c r="K485" s="237"/>
      <c r="L485" s="237"/>
      <c r="M485" s="238"/>
      <c r="N485" s="238"/>
      <c r="O485" s="238"/>
      <c r="P485" s="238"/>
      <c r="Q485" s="238"/>
      <c r="R485" s="238"/>
      <c r="S485" s="238"/>
      <c r="T485" s="238"/>
      <c r="U485" s="238"/>
      <c r="V485" s="238"/>
      <c r="W485" s="238"/>
      <c r="X485" s="238"/>
      <c r="Y485" s="238"/>
      <c r="Z485" s="238"/>
      <c r="AA485" s="238"/>
    </row>
    <row r="486" spans="2:27" s="10" customFormat="1">
      <c r="B486" s="235"/>
      <c r="C486" s="11"/>
      <c r="D486" s="11"/>
      <c r="E486" s="11"/>
      <c r="F486" s="236"/>
      <c r="G486" s="236"/>
      <c r="H486" s="11"/>
      <c r="I486" s="237"/>
      <c r="J486" s="237"/>
      <c r="K486" s="237"/>
      <c r="L486" s="237"/>
      <c r="M486" s="238"/>
      <c r="N486" s="238"/>
      <c r="O486" s="238"/>
      <c r="P486" s="238"/>
      <c r="Q486" s="238"/>
      <c r="R486" s="238"/>
      <c r="S486" s="238"/>
      <c r="T486" s="238"/>
      <c r="U486" s="238"/>
      <c r="V486" s="238"/>
      <c r="W486" s="238"/>
      <c r="X486" s="238"/>
      <c r="Y486" s="238"/>
      <c r="Z486" s="238"/>
      <c r="AA486" s="238"/>
    </row>
    <row r="487" spans="2:27" s="10" customFormat="1">
      <c r="B487" s="235"/>
      <c r="C487" s="11"/>
      <c r="D487" s="11"/>
      <c r="E487" s="11"/>
      <c r="F487" s="236"/>
      <c r="G487" s="236"/>
      <c r="H487" s="11"/>
      <c r="I487" s="237"/>
      <c r="J487" s="237"/>
      <c r="K487" s="237"/>
      <c r="L487" s="237"/>
      <c r="M487" s="238"/>
      <c r="N487" s="238"/>
      <c r="O487" s="238"/>
      <c r="P487" s="238"/>
      <c r="Q487" s="238"/>
      <c r="R487" s="238"/>
      <c r="S487" s="238"/>
      <c r="T487" s="238"/>
      <c r="U487" s="238"/>
      <c r="V487" s="238"/>
      <c r="W487" s="238"/>
      <c r="X487" s="238"/>
      <c r="Y487" s="238"/>
      <c r="Z487" s="238"/>
      <c r="AA487" s="238"/>
    </row>
    <row r="488" spans="2:27" s="10" customFormat="1">
      <c r="B488" s="235"/>
      <c r="C488" s="11"/>
      <c r="D488" s="11"/>
      <c r="E488" s="11"/>
      <c r="F488" s="236"/>
      <c r="G488" s="236"/>
      <c r="H488" s="11"/>
      <c r="I488" s="237"/>
      <c r="J488" s="237"/>
      <c r="K488" s="237"/>
      <c r="L488" s="237"/>
      <c r="M488" s="238"/>
      <c r="N488" s="238"/>
      <c r="O488" s="238"/>
      <c r="P488" s="238"/>
      <c r="Q488" s="238"/>
      <c r="R488" s="238"/>
      <c r="S488" s="238"/>
      <c r="T488" s="238"/>
      <c r="U488" s="238"/>
      <c r="V488" s="238"/>
      <c r="W488" s="238"/>
      <c r="X488" s="238"/>
      <c r="Y488" s="238"/>
      <c r="Z488" s="238"/>
      <c r="AA488" s="238"/>
    </row>
    <row r="489" spans="2:27" s="10" customFormat="1">
      <c r="B489" s="235"/>
      <c r="C489" s="11"/>
      <c r="D489" s="11"/>
      <c r="E489" s="11"/>
      <c r="F489" s="236"/>
      <c r="G489" s="236"/>
      <c r="H489" s="11"/>
      <c r="I489" s="237"/>
      <c r="J489" s="237"/>
      <c r="K489" s="237"/>
      <c r="L489" s="237"/>
      <c r="M489" s="238"/>
      <c r="N489" s="238"/>
      <c r="O489" s="238"/>
      <c r="P489" s="238"/>
      <c r="Q489" s="238"/>
      <c r="R489" s="238"/>
      <c r="S489" s="238"/>
      <c r="T489" s="238"/>
      <c r="U489" s="238"/>
      <c r="V489" s="238"/>
      <c r="W489" s="238"/>
      <c r="X489" s="238"/>
      <c r="Y489" s="238"/>
      <c r="Z489" s="238"/>
      <c r="AA489" s="238"/>
    </row>
    <row r="490" spans="2:27" s="10" customFormat="1">
      <c r="B490" s="235"/>
      <c r="C490" s="11"/>
      <c r="D490" s="11"/>
      <c r="E490" s="11"/>
      <c r="F490" s="236"/>
      <c r="G490" s="236"/>
      <c r="H490" s="11"/>
      <c r="I490" s="237"/>
      <c r="J490" s="237"/>
      <c r="K490" s="237"/>
      <c r="L490" s="237"/>
      <c r="M490" s="238"/>
      <c r="N490" s="238"/>
      <c r="O490" s="238"/>
      <c r="P490" s="238"/>
      <c r="Q490" s="238"/>
      <c r="R490" s="238"/>
      <c r="S490" s="238"/>
      <c r="T490" s="238"/>
      <c r="U490" s="238"/>
      <c r="V490" s="238"/>
      <c r="W490" s="238"/>
      <c r="X490" s="238"/>
      <c r="Y490" s="238"/>
      <c r="Z490" s="238"/>
      <c r="AA490" s="238"/>
    </row>
    <row r="491" spans="2:27" s="10" customFormat="1">
      <c r="B491" s="235"/>
      <c r="C491" s="11"/>
      <c r="D491" s="11"/>
      <c r="E491" s="11"/>
      <c r="F491" s="236"/>
      <c r="G491" s="236"/>
      <c r="H491" s="11"/>
      <c r="I491" s="237"/>
      <c r="J491" s="237"/>
      <c r="K491" s="237"/>
      <c r="L491" s="237"/>
      <c r="M491" s="238"/>
      <c r="N491" s="238"/>
      <c r="O491" s="238"/>
      <c r="P491" s="238"/>
      <c r="Q491" s="238"/>
      <c r="R491" s="238"/>
      <c r="S491" s="238"/>
      <c r="T491" s="238"/>
      <c r="U491" s="238"/>
      <c r="V491" s="238"/>
      <c r="W491" s="238"/>
      <c r="X491" s="238"/>
      <c r="Y491" s="238"/>
      <c r="Z491" s="238"/>
      <c r="AA491" s="238"/>
    </row>
    <row r="492" spans="2:27" s="10" customFormat="1">
      <c r="B492" s="235"/>
      <c r="C492" s="11"/>
      <c r="D492" s="11"/>
      <c r="E492" s="11"/>
      <c r="F492" s="236"/>
      <c r="G492" s="236"/>
      <c r="H492" s="11"/>
      <c r="I492" s="237"/>
      <c r="J492" s="237"/>
      <c r="K492" s="237"/>
      <c r="L492" s="237"/>
      <c r="M492" s="238"/>
      <c r="N492" s="238"/>
      <c r="O492" s="238"/>
      <c r="P492" s="238"/>
      <c r="Q492" s="238"/>
      <c r="R492" s="238"/>
      <c r="S492" s="238"/>
      <c r="T492" s="238"/>
      <c r="U492" s="238"/>
      <c r="V492" s="238"/>
      <c r="W492" s="238"/>
      <c r="X492" s="238"/>
      <c r="Y492" s="238"/>
      <c r="Z492" s="238"/>
      <c r="AA492" s="238"/>
    </row>
    <row r="493" spans="2:27" s="10" customFormat="1">
      <c r="B493" s="235"/>
      <c r="C493" s="11"/>
      <c r="D493" s="11"/>
      <c r="E493" s="11"/>
      <c r="F493" s="236"/>
      <c r="G493" s="236"/>
      <c r="H493" s="11"/>
      <c r="I493" s="237"/>
      <c r="J493" s="237"/>
      <c r="K493" s="237"/>
      <c r="L493" s="237"/>
      <c r="M493" s="238"/>
      <c r="N493" s="238"/>
      <c r="O493" s="238"/>
      <c r="P493" s="238"/>
      <c r="Q493" s="238"/>
      <c r="R493" s="238"/>
      <c r="S493" s="238"/>
      <c r="T493" s="238"/>
      <c r="U493" s="238"/>
      <c r="V493" s="238"/>
      <c r="W493" s="238"/>
      <c r="X493" s="238"/>
      <c r="Y493" s="238"/>
      <c r="Z493" s="238"/>
      <c r="AA493" s="238"/>
    </row>
    <row r="494" spans="2:27" s="10" customFormat="1">
      <c r="B494" s="235"/>
      <c r="C494" s="11"/>
      <c r="D494" s="11"/>
      <c r="E494" s="11"/>
      <c r="F494" s="236"/>
      <c r="G494" s="236"/>
      <c r="H494" s="11"/>
      <c r="I494" s="237"/>
      <c r="J494" s="237"/>
      <c r="K494" s="237"/>
      <c r="L494" s="237"/>
      <c r="M494" s="238"/>
      <c r="N494" s="238"/>
      <c r="O494" s="238"/>
      <c r="P494" s="238"/>
      <c r="Q494" s="238"/>
      <c r="R494" s="238"/>
      <c r="S494" s="238"/>
      <c r="T494" s="238"/>
      <c r="U494" s="238"/>
      <c r="V494" s="238"/>
      <c r="W494" s="238"/>
      <c r="X494" s="238"/>
      <c r="Y494" s="238"/>
      <c r="Z494" s="238"/>
      <c r="AA494" s="238"/>
    </row>
    <row r="495" spans="2:27" s="10" customFormat="1">
      <c r="B495" s="235"/>
      <c r="C495" s="11"/>
      <c r="D495" s="11"/>
      <c r="E495" s="11"/>
      <c r="F495" s="236"/>
      <c r="G495" s="236"/>
      <c r="H495" s="11"/>
      <c r="I495" s="237"/>
      <c r="J495" s="237"/>
      <c r="K495" s="237"/>
      <c r="L495" s="237"/>
      <c r="M495" s="238"/>
      <c r="N495" s="238"/>
      <c r="O495" s="238"/>
      <c r="P495" s="238"/>
      <c r="Q495" s="238"/>
      <c r="R495" s="238"/>
      <c r="S495" s="238"/>
      <c r="T495" s="238"/>
      <c r="U495" s="238"/>
      <c r="V495" s="238"/>
      <c r="W495" s="238"/>
      <c r="X495" s="238"/>
      <c r="Y495" s="238"/>
      <c r="Z495" s="238"/>
      <c r="AA495" s="238"/>
    </row>
    <row r="496" spans="2:27" s="10" customFormat="1">
      <c r="B496" s="235"/>
      <c r="C496" s="11"/>
      <c r="D496" s="11"/>
      <c r="E496" s="11"/>
      <c r="F496" s="236"/>
      <c r="G496" s="236"/>
      <c r="H496" s="11"/>
      <c r="I496" s="237"/>
      <c r="J496" s="237"/>
      <c r="K496" s="237"/>
      <c r="L496" s="237"/>
      <c r="M496" s="238"/>
      <c r="N496" s="238"/>
      <c r="O496" s="238"/>
      <c r="P496" s="238"/>
      <c r="Q496" s="238"/>
      <c r="R496" s="238"/>
      <c r="S496" s="238"/>
      <c r="T496" s="238"/>
      <c r="U496" s="238"/>
      <c r="V496" s="238"/>
      <c r="W496" s="238"/>
      <c r="X496" s="238"/>
      <c r="Y496" s="238"/>
      <c r="Z496" s="238"/>
      <c r="AA496" s="238"/>
    </row>
    <row r="497" spans="2:27" s="10" customFormat="1">
      <c r="B497" s="235"/>
      <c r="C497" s="11"/>
      <c r="D497" s="11"/>
      <c r="E497" s="11"/>
      <c r="F497" s="236"/>
      <c r="G497" s="236"/>
      <c r="H497" s="11"/>
      <c r="I497" s="237"/>
      <c r="J497" s="237"/>
      <c r="K497" s="237"/>
      <c r="L497" s="237"/>
      <c r="M497" s="238"/>
      <c r="N497" s="238"/>
      <c r="O497" s="238"/>
      <c r="P497" s="238"/>
      <c r="Q497" s="238"/>
      <c r="R497" s="238"/>
      <c r="S497" s="238"/>
      <c r="T497" s="238"/>
      <c r="U497" s="238"/>
      <c r="V497" s="238"/>
      <c r="W497" s="238"/>
      <c r="X497" s="238"/>
      <c r="Y497" s="238"/>
      <c r="Z497" s="238"/>
      <c r="AA497" s="238"/>
    </row>
    <row r="498" spans="2:27" s="10" customFormat="1">
      <c r="B498" s="235"/>
      <c r="C498" s="11"/>
      <c r="D498" s="11"/>
      <c r="E498" s="11"/>
      <c r="F498" s="236"/>
      <c r="G498" s="236"/>
      <c r="H498" s="11"/>
      <c r="I498" s="237"/>
      <c r="J498" s="237"/>
      <c r="K498" s="237"/>
      <c r="L498" s="237"/>
      <c r="M498" s="238"/>
      <c r="N498" s="238"/>
      <c r="O498" s="238"/>
      <c r="P498" s="238"/>
      <c r="Q498" s="238"/>
      <c r="R498" s="238"/>
      <c r="S498" s="238"/>
      <c r="T498" s="238"/>
      <c r="U498" s="238"/>
      <c r="V498" s="238"/>
      <c r="W498" s="238"/>
      <c r="X498" s="238"/>
      <c r="Y498" s="238"/>
      <c r="Z498" s="238"/>
      <c r="AA498" s="238"/>
    </row>
    <row r="499" spans="2:27" s="10" customFormat="1">
      <c r="B499" s="235"/>
      <c r="C499" s="11"/>
      <c r="D499" s="11"/>
      <c r="E499" s="11"/>
      <c r="F499" s="236"/>
      <c r="G499" s="236"/>
      <c r="H499" s="11"/>
      <c r="I499" s="237"/>
      <c r="J499" s="237"/>
      <c r="K499" s="237"/>
      <c r="L499" s="237"/>
      <c r="M499" s="238"/>
      <c r="N499" s="238"/>
      <c r="O499" s="238"/>
      <c r="P499" s="238"/>
      <c r="Q499" s="238"/>
      <c r="R499" s="238"/>
      <c r="S499" s="238"/>
      <c r="T499" s="238"/>
      <c r="U499" s="238"/>
      <c r="V499" s="238"/>
      <c r="W499" s="238"/>
      <c r="X499" s="238"/>
      <c r="Y499" s="238"/>
      <c r="Z499" s="238"/>
      <c r="AA499" s="238"/>
    </row>
    <row r="500" spans="2:27" s="10" customFormat="1">
      <c r="B500" s="235"/>
      <c r="C500" s="11"/>
      <c r="D500" s="11"/>
      <c r="E500" s="11"/>
      <c r="F500" s="236"/>
      <c r="G500" s="236"/>
      <c r="H500" s="11"/>
      <c r="I500" s="237"/>
      <c r="J500" s="237"/>
      <c r="K500" s="237"/>
      <c r="L500" s="237"/>
      <c r="M500" s="238"/>
      <c r="N500" s="238"/>
      <c r="O500" s="238"/>
      <c r="P500" s="238"/>
      <c r="Q500" s="238"/>
      <c r="R500" s="238"/>
      <c r="S500" s="238"/>
      <c r="T500" s="238"/>
      <c r="U500" s="238"/>
      <c r="V500" s="238"/>
      <c r="W500" s="238"/>
      <c r="X500" s="238"/>
      <c r="Y500" s="238"/>
      <c r="Z500" s="238"/>
      <c r="AA500" s="238"/>
    </row>
    <row r="501" spans="2:27" s="10" customFormat="1">
      <c r="B501" s="235"/>
      <c r="C501" s="11"/>
      <c r="D501" s="11"/>
      <c r="E501" s="11"/>
      <c r="F501" s="236"/>
      <c r="G501" s="236"/>
      <c r="H501" s="11"/>
      <c r="I501" s="237"/>
      <c r="J501" s="237"/>
      <c r="K501" s="237"/>
      <c r="L501" s="237"/>
      <c r="M501" s="238"/>
      <c r="N501" s="238"/>
      <c r="O501" s="238"/>
      <c r="P501" s="238"/>
      <c r="Q501" s="238"/>
      <c r="R501" s="238"/>
      <c r="S501" s="238"/>
      <c r="T501" s="238"/>
      <c r="U501" s="238"/>
      <c r="V501" s="238"/>
      <c r="W501" s="238"/>
      <c r="X501" s="238"/>
      <c r="Y501" s="238"/>
      <c r="Z501" s="238"/>
      <c r="AA501" s="238"/>
    </row>
    <row r="502" spans="2:27" s="10" customFormat="1">
      <c r="B502" s="235"/>
      <c r="C502" s="11"/>
      <c r="D502" s="11"/>
      <c r="E502" s="11"/>
      <c r="F502" s="236"/>
      <c r="G502" s="236"/>
      <c r="H502" s="11"/>
      <c r="I502" s="237"/>
      <c r="J502" s="237"/>
      <c r="K502" s="237"/>
      <c r="L502" s="237"/>
      <c r="M502" s="238"/>
      <c r="N502" s="238"/>
      <c r="O502" s="238"/>
      <c r="P502" s="238"/>
      <c r="Q502" s="238"/>
      <c r="R502" s="238"/>
      <c r="S502" s="238"/>
      <c r="T502" s="238"/>
      <c r="U502" s="238"/>
      <c r="V502" s="238"/>
      <c r="W502" s="238"/>
      <c r="X502" s="238"/>
      <c r="Y502" s="238"/>
      <c r="Z502" s="238"/>
      <c r="AA502" s="238"/>
    </row>
    <row r="503" spans="2:27" s="10" customFormat="1">
      <c r="B503" s="235"/>
      <c r="C503" s="11"/>
      <c r="D503" s="11"/>
      <c r="E503" s="11"/>
      <c r="F503" s="236"/>
      <c r="G503" s="236"/>
      <c r="H503" s="11"/>
      <c r="I503" s="237"/>
      <c r="J503" s="237"/>
      <c r="K503" s="237"/>
      <c r="L503" s="237"/>
      <c r="M503" s="238"/>
      <c r="N503" s="238"/>
      <c r="O503" s="238"/>
      <c r="P503" s="238"/>
      <c r="Q503" s="238"/>
      <c r="R503" s="238"/>
      <c r="S503" s="238"/>
      <c r="T503" s="238"/>
      <c r="U503" s="238"/>
      <c r="V503" s="238"/>
      <c r="W503" s="238"/>
      <c r="X503" s="238"/>
      <c r="Y503" s="238"/>
      <c r="Z503" s="238"/>
      <c r="AA503" s="238"/>
    </row>
    <row r="504" spans="2:27" s="10" customFormat="1">
      <c r="B504" s="235"/>
      <c r="C504" s="11"/>
      <c r="D504" s="11"/>
      <c r="E504" s="11"/>
      <c r="F504" s="236"/>
      <c r="G504" s="236"/>
      <c r="H504" s="11"/>
      <c r="I504" s="237"/>
      <c r="J504" s="237"/>
      <c r="K504" s="237"/>
      <c r="L504" s="237"/>
      <c r="M504" s="238"/>
      <c r="N504" s="238"/>
      <c r="O504" s="238"/>
      <c r="P504" s="238"/>
      <c r="Q504" s="238"/>
      <c r="R504" s="238"/>
      <c r="S504" s="238"/>
      <c r="T504" s="238"/>
      <c r="U504" s="238"/>
      <c r="V504" s="238"/>
      <c r="W504" s="238"/>
      <c r="X504" s="238"/>
      <c r="Y504" s="238"/>
      <c r="Z504" s="238"/>
      <c r="AA504" s="238"/>
    </row>
    <row r="505" spans="2:27" s="10" customFormat="1">
      <c r="B505" s="235"/>
      <c r="C505" s="11"/>
      <c r="D505" s="11"/>
      <c r="E505" s="11"/>
      <c r="F505" s="236"/>
      <c r="G505" s="236"/>
      <c r="H505" s="11"/>
      <c r="I505" s="237"/>
      <c r="J505" s="237"/>
      <c r="K505" s="237"/>
      <c r="L505" s="237"/>
      <c r="M505" s="238"/>
      <c r="N505" s="238"/>
      <c r="O505" s="238"/>
      <c r="P505" s="238"/>
      <c r="Q505" s="238"/>
      <c r="R505" s="238"/>
      <c r="S505" s="238"/>
      <c r="T505" s="238"/>
      <c r="U505" s="238"/>
      <c r="V505" s="238"/>
      <c r="W505" s="238"/>
      <c r="X505" s="238"/>
      <c r="Y505" s="238"/>
      <c r="Z505" s="238"/>
      <c r="AA505" s="238"/>
    </row>
    <row r="506" spans="2:27" s="10" customFormat="1">
      <c r="B506" s="235"/>
      <c r="C506" s="11"/>
      <c r="D506" s="11"/>
      <c r="E506" s="11"/>
      <c r="F506" s="236"/>
      <c r="G506" s="236"/>
      <c r="H506" s="11"/>
      <c r="I506" s="237"/>
      <c r="J506" s="237"/>
      <c r="K506" s="237"/>
      <c r="L506" s="237"/>
      <c r="M506" s="238"/>
      <c r="N506" s="238"/>
      <c r="O506" s="238"/>
      <c r="P506" s="238"/>
      <c r="Q506" s="238"/>
      <c r="R506" s="238"/>
      <c r="S506" s="238"/>
      <c r="T506" s="238"/>
      <c r="U506" s="238"/>
      <c r="V506" s="238"/>
      <c r="W506" s="238"/>
      <c r="X506" s="238"/>
      <c r="Y506" s="238"/>
      <c r="Z506" s="238"/>
      <c r="AA506" s="238"/>
    </row>
    <row r="507" spans="2:27" s="10" customFormat="1">
      <c r="B507" s="235"/>
      <c r="C507" s="11"/>
      <c r="D507" s="11"/>
      <c r="E507" s="11"/>
      <c r="F507" s="236"/>
      <c r="G507" s="236"/>
      <c r="H507" s="11"/>
      <c r="I507" s="237"/>
      <c r="J507" s="237"/>
      <c r="K507" s="237"/>
      <c r="L507" s="237"/>
      <c r="M507" s="238"/>
      <c r="N507" s="238"/>
      <c r="O507" s="238"/>
      <c r="P507" s="238"/>
      <c r="Q507" s="238"/>
      <c r="R507" s="238"/>
      <c r="S507" s="238"/>
      <c r="T507" s="238"/>
      <c r="U507" s="238"/>
      <c r="V507" s="238"/>
      <c r="W507" s="238"/>
      <c r="X507" s="238"/>
      <c r="Y507" s="238"/>
      <c r="Z507" s="238"/>
      <c r="AA507" s="238"/>
    </row>
    <row r="508" spans="2:27" s="10" customFormat="1">
      <c r="B508" s="235"/>
      <c r="C508" s="11"/>
      <c r="D508" s="11"/>
      <c r="E508" s="11"/>
      <c r="F508" s="236"/>
      <c r="G508" s="236"/>
      <c r="H508" s="11"/>
      <c r="I508" s="237"/>
      <c r="J508" s="237"/>
      <c r="K508" s="237"/>
      <c r="L508" s="237"/>
      <c r="M508" s="238"/>
      <c r="N508" s="238"/>
      <c r="O508" s="238"/>
      <c r="P508" s="238"/>
      <c r="Q508" s="238"/>
      <c r="R508" s="238"/>
      <c r="S508" s="238"/>
      <c r="T508" s="238"/>
      <c r="U508" s="238"/>
      <c r="V508" s="238"/>
      <c r="W508" s="238"/>
      <c r="X508" s="238"/>
      <c r="Y508" s="238"/>
      <c r="Z508" s="238"/>
      <c r="AA508" s="238"/>
    </row>
    <row r="509" spans="2:27" s="10" customFormat="1">
      <c r="B509" s="235"/>
      <c r="C509" s="11"/>
      <c r="D509" s="11"/>
      <c r="E509" s="11"/>
      <c r="F509" s="236"/>
      <c r="G509" s="236"/>
      <c r="H509" s="11"/>
      <c r="I509" s="237"/>
      <c r="J509" s="237"/>
      <c r="K509" s="237"/>
      <c r="L509" s="237"/>
      <c r="M509" s="238"/>
      <c r="N509" s="238"/>
      <c r="O509" s="238"/>
      <c r="P509" s="238"/>
      <c r="Q509" s="238"/>
      <c r="R509" s="238"/>
      <c r="S509" s="238"/>
      <c r="T509" s="238"/>
      <c r="U509" s="238"/>
      <c r="V509" s="238"/>
      <c r="W509" s="238"/>
      <c r="X509" s="238"/>
      <c r="Y509" s="238"/>
      <c r="Z509" s="238"/>
      <c r="AA509" s="238"/>
    </row>
    <row r="510" spans="2:27" s="10" customFormat="1">
      <c r="B510" s="235"/>
      <c r="C510" s="11"/>
      <c r="D510" s="11"/>
      <c r="E510" s="11"/>
      <c r="F510" s="236"/>
      <c r="G510" s="236"/>
      <c r="H510" s="11"/>
      <c r="I510" s="237"/>
      <c r="J510" s="237"/>
      <c r="K510" s="237"/>
      <c r="L510" s="237"/>
      <c r="M510" s="238"/>
      <c r="N510" s="238"/>
      <c r="O510" s="238"/>
      <c r="P510" s="238"/>
      <c r="Q510" s="238"/>
      <c r="R510" s="238"/>
      <c r="S510" s="238"/>
      <c r="T510" s="238"/>
      <c r="U510" s="238"/>
      <c r="V510" s="238"/>
      <c r="W510" s="238"/>
      <c r="X510" s="238"/>
      <c r="Y510" s="238"/>
      <c r="Z510" s="238"/>
      <c r="AA510" s="238"/>
    </row>
    <row r="511" spans="2:27" s="10" customFormat="1">
      <c r="B511" s="235"/>
      <c r="C511" s="11"/>
      <c r="D511" s="11"/>
      <c r="E511" s="11"/>
      <c r="F511" s="236"/>
      <c r="G511" s="236"/>
      <c r="H511" s="11"/>
      <c r="I511" s="237"/>
      <c r="J511" s="237"/>
      <c r="K511" s="237"/>
      <c r="L511" s="237"/>
      <c r="M511" s="238"/>
      <c r="N511" s="238"/>
      <c r="O511" s="238"/>
      <c r="P511" s="238"/>
      <c r="Q511" s="238"/>
      <c r="R511" s="238"/>
      <c r="S511" s="238"/>
      <c r="T511" s="238"/>
      <c r="U511" s="238"/>
      <c r="V511" s="238"/>
      <c r="W511" s="238"/>
      <c r="X511" s="238"/>
      <c r="Y511" s="238"/>
      <c r="Z511" s="238"/>
      <c r="AA511" s="238"/>
    </row>
    <row r="512" spans="2:27" s="10" customFormat="1">
      <c r="B512" s="235"/>
      <c r="C512" s="11"/>
      <c r="D512" s="11"/>
      <c r="E512" s="11"/>
      <c r="F512" s="236"/>
      <c r="G512" s="236"/>
      <c r="H512" s="11"/>
      <c r="I512" s="237"/>
      <c r="J512" s="237"/>
      <c r="K512" s="237"/>
      <c r="L512" s="237"/>
      <c r="M512" s="238"/>
      <c r="N512" s="238"/>
      <c r="O512" s="238"/>
      <c r="P512" s="238"/>
      <c r="Q512" s="238"/>
      <c r="R512" s="238"/>
      <c r="S512" s="238"/>
      <c r="T512" s="238"/>
      <c r="U512" s="238"/>
      <c r="V512" s="238"/>
      <c r="W512" s="238"/>
      <c r="X512" s="238"/>
      <c r="Y512" s="238"/>
      <c r="Z512" s="238"/>
      <c r="AA512" s="238"/>
    </row>
    <row r="513" spans="2:27" s="10" customFormat="1">
      <c r="B513" s="235"/>
      <c r="C513" s="11"/>
      <c r="D513" s="11"/>
      <c r="E513" s="11"/>
      <c r="F513" s="236"/>
      <c r="G513" s="236"/>
      <c r="H513" s="11"/>
      <c r="I513" s="237"/>
      <c r="J513" s="237"/>
      <c r="K513" s="237"/>
      <c r="L513" s="237"/>
      <c r="M513" s="238"/>
      <c r="N513" s="238"/>
      <c r="O513" s="238"/>
      <c r="P513" s="238"/>
      <c r="Q513" s="238"/>
      <c r="R513" s="238"/>
      <c r="S513" s="238"/>
      <c r="T513" s="238"/>
      <c r="U513" s="238"/>
      <c r="V513" s="238"/>
      <c r="W513" s="238"/>
      <c r="X513" s="238"/>
      <c r="Y513" s="238"/>
      <c r="Z513" s="238"/>
      <c r="AA513" s="238"/>
    </row>
    <row r="514" spans="2:27" s="10" customFormat="1">
      <c r="B514" s="235"/>
      <c r="C514" s="11"/>
      <c r="D514" s="11"/>
      <c r="E514" s="11"/>
      <c r="F514" s="236"/>
      <c r="G514" s="236"/>
      <c r="H514" s="11"/>
      <c r="I514" s="237"/>
      <c r="J514" s="237"/>
      <c r="K514" s="237"/>
      <c r="L514" s="237"/>
      <c r="M514" s="238"/>
      <c r="N514" s="238"/>
      <c r="O514" s="238"/>
      <c r="P514" s="238"/>
      <c r="Q514" s="238"/>
      <c r="R514" s="238"/>
      <c r="S514" s="238"/>
      <c r="T514" s="238"/>
      <c r="U514" s="238"/>
      <c r="V514" s="238"/>
      <c r="W514" s="238"/>
      <c r="X514" s="238"/>
      <c r="Y514" s="238"/>
      <c r="Z514" s="238"/>
      <c r="AA514" s="238"/>
    </row>
    <row r="515" spans="2:27" s="10" customFormat="1">
      <c r="B515" s="235"/>
      <c r="C515" s="11"/>
      <c r="D515" s="11"/>
      <c r="E515" s="11"/>
      <c r="F515" s="236"/>
      <c r="G515" s="236"/>
      <c r="H515" s="11"/>
      <c r="I515" s="237"/>
      <c r="J515" s="237"/>
      <c r="K515" s="237"/>
      <c r="L515" s="237"/>
      <c r="M515" s="238"/>
      <c r="N515" s="238"/>
      <c r="O515" s="238"/>
      <c r="P515" s="238"/>
      <c r="Q515" s="238"/>
      <c r="R515" s="238"/>
      <c r="S515" s="238"/>
      <c r="T515" s="238"/>
      <c r="U515" s="238"/>
      <c r="V515" s="238"/>
      <c r="W515" s="238"/>
      <c r="X515" s="238"/>
      <c r="Y515" s="238"/>
      <c r="Z515" s="238"/>
      <c r="AA515" s="238"/>
    </row>
    <row r="516" spans="2:27" s="10" customFormat="1">
      <c r="B516" s="235"/>
      <c r="C516" s="11"/>
      <c r="D516" s="11"/>
      <c r="E516" s="11"/>
      <c r="F516" s="236"/>
      <c r="G516" s="236"/>
      <c r="H516" s="11"/>
      <c r="I516" s="237"/>
      <c r="J516" s="237"/>
      <c r="K516" s="237"/>
      <c r="L516" s="237"/>
      <c r="M516" s="238"/>
      <c r="N516" s="238"/>
      <c r="O516" s="238"/>
      <c r="P516" s="238"/>
      <c r="Q516" s="238"/>
      <c r="R516" s="238"/>
      <c r="S516" s="238"/>
      <c r="T516" s="238"/>
      <c r="U516" s="238"/>
      <c r="V516" s="238"/>
      <c r="W516" s="238"/>
      <c r="X516" s="238"/>
      <c r="Y516" s="238"/>
      <c r="Z516" s="238"/>
      <c r="AA516" s="238"/>
    </row>
    <row r="517" spans="2:27" s="10" customFormat="1">
      <c r="B517" s="235"/>
      <c r="C517" s="11"/>
      <c r="D517" s="11"/>
      <c r="E517" s="11"/>
      <c r="F517" s="236"/>
      <c r="G517" s="236"/>
      <c r="H517" s="11"/>
      <c r="I517" s="237"/>
      <c r="J517" s="237"/>
      <c r="K517" s="237"/>
      <c r="L517" s="237"/>
      <c r="M517" s="238"/>
      <c r="N517" s="238"/>
      <c r="O517" s="238"/>
      <c r="P517" s="238"/>
      <c r="Q517" s="238"/>
      <c r="R517" s="238"/>
      <c r="S517" s="238"/>
      <c r="T517" s="238"/>
      <c r="U517" s="238"/>
      <c r="V517" s="238"/>
      <c r="W517" s="238"/>
      <c r="X517" s="238"/>
      <c r="Y517" s="238"/>
      <c r="Z517" s="238"/>
      <c r="AA517" s="238"/>
    </row>
    <row r="518" spans="2:27" s="10" customFormat="1">
      <c r="B518" s="235"/>
      <c r="C518" s="11"/>
      <c r="D518" s="11"/>
      <c r="E518" s="11"/>
      <c r="F518" s="236"/>
      <c r="G518" s="236"/>
      <c r="H518" s="11"/>
      <c r="I518" s="237"/>
      <c r="J518" s="237"/>
      <c r="K518" s="237"/>
      <c r="L518" s="237"/>
      <c r="M518" s="238"/>
      <c r="N518" s="238"/>
      <c r="O518" s="238"/>
      <c r="P518" s="238"/>
      <c r="Q518" s="238"/>
      <c r="R518" s="238"/>
      <c r="S518" s="238"/>
      <c r="T518" s="238"/>
      <c r="U518" s="238"/>
      <c r="V518" s="238"/>
      <c r="W518" s="238"/>
      <c r="X518" s="238"/>
      <c r="Y518" s="238"/>
      <c r="Z518" s="238"/>
      <c r="AA518" s="238"/>
    </row>
    <row r="519" spans="2:27" s="10" customFormat="1">
      <c r="B519" s="235"/>
      <c r="C519" s="11"/>
      <c r="D519" s="11"/>
      <c r="E519" s="11"/>
      <c r="F519" s="236"/>
      <c r="G519" s="236"/>
      <c r="H519" s="11"/>
      <c r="I519" s="237"/>
      <c r="J519" s="237"/>
      <c r="K519" s="237"/>
      <c r="L519" s="237"/>
      <c r="M519" s="238"/>
      <c r="N519" s="238"/>
      <c r="O519" s="238"/>
      <c r="P519" s="238"/>
      <c r="Q519" s="238"/>
      <c r="R519" s="238"/>
      <c r="S519" s="238"/>
      <c r="T519" s="238"/>
      <c r="U519" s="238"/>
      <c r="V519" s="238"/>
      <c r="W519" s="238"/>
      <c r="X519" s="238"/>
      <c r="Y519" s="238"/>
      <c r="Z519" s="238"/>
      <c r="AA519" s="238"/>
    </row>
    <row r="520" spans="2:27" s="10" customFormat="1">
      <c r="B520" s="235"/>
      <c r="C520" s="11"/>
      <c r="D520" s="11"/>
      <c r="E520" s="11"/>
      <c r="F520" s="236"/>
      <c r="G520" s="236"/>
      <c r="H520" s="11"/>
      <c r="I520" s="237"/>
      <c r="J520" s="237"/>
      <c r="K520" s="237"/>
      <c r="L520" s="237"/>
      <c r="M520" s="238"/>
      <c r="N520" s="238"/>
      <c r="O520" s="238"/>
      <c r="P520" s="238"/>
      <c r="Q520" s="238"/>
      <c r="R520" s="238"/>
      <c r="S520" s="238"/>
      <c r="T520" s="238"/>
      <c r="U520" s="238"/>
      <c r="V520" s="238"/>
      <c r="W520" s="238"/>
      <c r="X520" s="238"/>
      <c r="Y520" s="238"/>
      <c r="Z520" s="238"/>
      <c r="AA520" s="238"/>
    </row>
    <row r="521" spans="2:27" s="10" customFormat="1">
      <c r="B521" s="235"/>
      <c r="C521" s="11"/>
      <c r="D521" s="11"/>
      <c r="E521" s="11"/>
      <c r="F521" s="236"/>
      <c r="G521" s="236"/>
      <c r="H521" s="11"/>
      <c r="I521" s="237"/>
      <c r="J521" s="237"/>
      <c r="K521" s="237"/>
      <c r="L521" s="237"/>
      <c r="M521" s="238"/>
      <c r="N521" s="238"/>
      <c r="O521" s="238"/>
      <c r="P521" s="238"/>
      <c r="Q521" s="238"/>
      <c r="R521" s="238"/>
      <c r="S521" s="238"/>
      <c r="T521" s="238"/>
      <c r="U521" s="238"/>
      <c r="V521" s="238"/>
      <c r="W521" s="238"/>
      <c r="X521" s="238"/>
      <c r="Y521" s="238"/>
      <c r="Z521" s="238"/>
      <c r="AA521" s="238"/>
    </row>
    <row r="522" spans="2:27" s="10" customFormat="1">
      <c r="B522" s="235"/>
      <c r="C522" s="11"/>
      <c r="D522" s="11"/>
      <c r="E522" s="11"/>
      <c r="F522" s="236"/>
      <c r="G522" s="236"/>
      <c r="H522" s="11"/>
      <c r="I522" s="237"/>
      <c r="J522" s="237"/>
      <c r="K522" s="237"/>
      <c r="L522" s="237"/>
      <c r="M522" s="238"/>
      <c r="N522" s="238"/>
      <c r="O522" s="238"/>
      <c r="P522" s="238"/>
      <c r="Q522" s="238"/>
      <c r="R522" s="238"/>
      <c r="S522" s="238"/>
      <c r="T522" s="238"/>
      <c r="U522" s="238"/>
      <c r="V522" s="238"/>
      <c r="W522" s="238"/>
      <c r="X522" s="238"/>
      <c r="Y522" s="238"/>
      <c r="Z522" s="238"/>
      <c r="AA522" s="238"/>
    </row>
    <row r="523" spans="2:27" s="10" customFormat="1">
      <c r="B523" s="235"/>
      <c r="C523" s="11"/>
      <c r="D523" s="11"/>
      <c r="E523" s="11"/>
      <c r="F523" s="236"/>
      <c r="G523" s="236"/>
      <c r="H523" s="11"/>
      <c r="I523" s="237"/>
      <c r="J523" s="237"/>
      <c r="K523" s="237"/>
      <c r="L523" s="237"/>
      <c r="M523" s="238"/>
      <c r="N523" s="238"/>
      <c r="O523" s="238"/>
      <c r="P523" s="238"/>
      <c r="Q523" s="238"/>
      <c r="R523" s="238"/>
      <c r="S523" s="238"/>
      <c r="T523" s="238"/>
      <c r="U523" s="238"/>
      <c r="V523" s="238"/>
      <c r="W523" s="238"/>
      <c r="X523" s="238"/>
      <c r="Y523" s="238"/>
      <c r="Z523" s="238"/>
      <c r="AA523" s="238"/>
    </row>
    <row r="524" spans="2:27" s="10" customFormat="1">
      <c r="B524" s="235"/>
      <c r="C524" s="11"/>
      <c r="D524" s="11"/>
      <c r="E524" s="11"/>
      <c r="F524" s="236"/>
      <c r="G524" s="236"/>
      <c r="H524" s="11"/>
      <c r="I524" s="237"/>
      <c r="J524" s="237"/>
      <c r="K524" s="237"/>
      <c r="L524" s="237"/>
      <c r="M524" s="238"/>
      <c r="N524" s="238"/>
      <c r="O524" s="238"/>
      <c r="P524" s="238"/>
      <c r="Q524" s="238"/>
      <c r="R524" s="238"/>
      <c r="S524" s="238"/>
      <c r="T524" s="238"/>
      <c r="U524" s="238"/>
      <c r="V524" s="238"/>
      <c r="W524" s="238"/>
      <c r="X524" s="238"/>
      <c r="Y524" s="238"/>
      <c r="Z524" s="238"/>
      <c r="AA524" s="238"/>
    </row>
    <row r="525" spans="2:27" s="10" customFormat="1">
      <c r="B525" s="235"/>
      <c r="C525" s="11"/>
      <c r="D525" s="11"/>
      <c r="E525" s="11"/>
      <c r="F525" s="236"/>
      <c r="G525" s="236"/>
      <c r="H525" s="11"/>
      <c r="I525" s="237"/>
      <c r="J525" s="237"/>
      <c r="K525" s="237"/>
      <c r="L525" s="237"/>
      <c r="M525" s="238"/>
      <c r="N525" s="238"/>
      <c r="O525" s="238"/>
      <c r="P525" s="238"/>
      <c r="Q525" s="238"/>
      <c r="R525" s="238"/>
      <c r="S525" s="238"/>
      <c r="T525" s="238"/>
      <c r="U525" s="238"/>
      <c r="V525" s="238"/>
      <c r="W525" s="238"/>
      <c r="X525" s="238"/>
      <c r="Y525" s="238"/>
      <c r="Z525" s="238"/>
      <c r="AA525" s="238"/>
    </row>
    <row r="526" spans="2:27" s="10" customFormat="1">
      <c r="B526" s="235"/>
      <c r="C526" s="11"/>
      <c r="D526" s="11"/>
      <c r="E526" s="11"/>
      <c r="F526" s="236"/>
      <c r="G526" s="236"/>
      <c r="H526" s="11"/>
      <c r="I526" s="237"/>
      <c r="J526" s="237"/>
      <c r="K526" s="237"/>
      <c r="L526" s="237"/>
      <c r="M526" s="238"/>
      <c r="N526" s="238"/>
      <c r="O526" s="238"/>
      <c r="P526" s="238"/>
      <c r="Q526" s="238"/>
      <c r="R526" s="238"/>
      <c r="S526" s="238"/>
      <c r="T526" s="238"/>
      <c r="U526" s="238"/>
      <c r="V526" s="238"/>
      <c r="W526" s="238"/>
      <c r="X526" s="238"/>
      <c r="Y526" s="238"/>
      <c r="Z526" s="238"/>
      <c r="AA526" s="238"/>
    </row>
    <row r="527" spans="2:27" s="10" customFormat="1">
      <c r="B527" s="235"/>
      <c r="C527" s="11"/>
      <c r="D527" s="11"/>
      <c r="E527" s="11"/>
      <c r="F527" s="236"/>
      <c r="G527" s="236"/>
      <c r="H527" s="11"/>
      <c r="I527" s="237"/>
      <c r="J527" s="237"/>
      <c r="K527" s="237"/>
      <c r="L527" s="237"/>
      <c r="M527" s="238"/>
      <c r="N527" s="238"/>
      <c r="O527" s="238"/>
      <c r="P527" s="238"/>
      <c r="Q527" s="238"/>
      <c r="R527" s="238"/>
      <c r="S527" s="238"/>
      <c r="T527" s="238"/>
      <c r="U527" s="238"/>
      <c r="V527" s="238"/>
      <c r="W527" s="238"/>
      <c r="X527" s="238"/>
      <c r="Y527" s="238"/>
      <c r="Z527" s="238"/>
      <c r="AA527" s="238"/>
    </row>
    <row r="528" spans="2:27" s="10" customFormat="1">
      <c r="B528" s="235"/>
      <c r="C528" s="11"/>
      <c r="D528" s="11"/>
      <c r="E528" s="11"/>
      <c r="F528" s="236"/>
      <c r="G528" s="236"/>
      <c r="H528" s="11"/>
      <c r="I528" s="237"/>
      <c r="J528" s="237"/>
      <c r="K528" s="237"/>
      <c r="L528" s="237"/>
      <c r="M528" s="238"/>
      <c r="N528" s="238"/>
      <c r="O528" s="238"/>
      <c r="P528" s="238"/>
      <c r="Q528" s="238"/>
      <c r="R528" s="238"/>
      <c r="S528" s="238"/>
      <c r="T528" s="238"/>
      <c r="U528" s="238"/>
      <c r="V528" s="238"/>
      <c r="W528" s="238"/>
      <c r="X528" s="238"/>
      <c r="Y528" s="238"/>
      <c r="Z528" s="238"/>
      <c r="AA528" s="238"/>
    </row>
    <row r="529" spans="2:27" s="10" customFormat="1">
      <c r="B529" s="235"/>
      <c r="C529" s="11"/>
      <c r="D529" s="11"/>
      <c r="E529" s="11"/>
      <c r="F529" s="236"/>
      <c r="G529" s="236"/>
      <c r="H529" s="11"/>
      <c r="I529" s="237"/>
      <c r="J529" s="237"/>
      <c r="K529" s="237"/>
      <c r="L529" s="237"/>
      <c r="M529" s="238"/>
      <c r="N529" s="238"/>
      <c r="O529" s="238"/>
      <c r="P529" s="238"/>
      <c r="Q529" s="238"/>
      <c r="R529" s="238"/>
      <c r="S529" s="238"/>
      <c r="T529" s="238"/>
      <c r="U529" s="238"/>
      <c r="V529" s="238"/>
      <c r="W529" s="238"/>
      <c r="X529" s="238"/>
      <c r="Y529" s="238"/>
      <c r="Z529" s="238"/>
      <c r="AA529" s="238"/>
    </row>
    <row r="530" spans="2:27" s="10" customFormat="1">
      <c r="B530" s="235"/>
      <c r="C530" s="11"/>
      <c r="D530" s="11"/>
      <c r="E530" s="11"/>
      <c r="F530" s="236"/>
      <c r="G530" s="236"/>
      <c r="H530" s="11"/>
      <c r="I530" s="237"/>
      <c r="J530" s="237"/>
      <c r="K530" s="237"/>
      <c r="L530" s="237"/>
      <c r="M530" s="238"/>
      <c r="N530" s="238"/>
      <c r="O530" s="238"/>
      <c r="P530" s="238"/>
      <c r="Q530" s="238"/>
      <c r="R530" s="238"/>
      <c r="S530" s="238"/>
      <c r="T530" s="238"/>
      <c r="U530" s="238"/>
      <c r="V530" s="238"/>
      <c r="W530" s="238"/>
      <c r="X530" s="238"/>
      <c r="Y530" s="238"/>
      <c r="Z530" s="238"/>
      <c r="AA530" s="238"/>
    </row>
    <row r="531" spans="2:27" s="10" customFormat="1">
      <c r="B531" s="235"/>
      <c r="C531" s="11"/>
      <c r="D531" s="11"/>
      <c r="E531" s="11"/>
      <c r="F531" s="236"/>
      <c r="G531" s="236"/>
      <c r="H531" s="11"/>
      <c r="I531" s="237"/>
      <c r="J531" s="237"/>
      <c r="K531" s="237"/>
      <c r="L531" s="237"/>
      <c r="M531" s="238"/>
      <c r="N531" s="238"/>
      <c r="O531" s="238"/>
      <c r="P531" s="238"/>
      <c r="Q531" s="238"/>
      <c r="R531" s="238"/>
      <c r="S531" s="238"/>
      <c r="T531" s="238"/>
      <c r="U531" s="238"/>
      <c r="V531" s="238"/>
      <c r="W531" s="238"/>
      <c r="X531" s="238"/>
      <c r="Y531" s="238"/>
      <c r="Z531" s="238"/>
      <c r="AA531" s="238"/>
    </row>
    <row r="532" spans="2:27" s="10" customFormat="1">
      <c r="B532" s="235"/>
      <c r="C532" s="11"/>
      <c r="D532" s="11"/>
      <c r="E532" s="11"/>
      <c r="F532" s="236"/>
      <c r="G532" s="236"/>
      <c r="H532" s="11"/>
      <c r="I532" s="237"/>
      <c r="J532" s="237"/>
      <c r="K532" s="237"/>
      <c r="L532" s="237"/>
      <c r="M532" s="238"/>
      <c r="N532" s="238"/>
      <c r="O532" s="238"/>
      <c r="P532" s="238"/>
      <c r="Q532" s="238"/>
      <c r="R532" s="238"/>
      <c r="S532" s="238"/>
      <c r="T532" s="238"/>
      <c r="U532" s="238"/>
      <c r="V532" s="238"/>
      <c r="W532" s="238"/>
      <c r="X532" s="238"/>
      <c r="Y532" s="238"/>
      <c r="Z532" s="238"/>
      <c r="AA532" s="238"/>
    </row>
    <row r="533" spans="2:27" s="10" customFormat="1">
      <c r="B533" s="235"/>
      <c r="C533" s="11"/>
      <c r="D533" s="11"/>
      <c r="E533" s="11"/>
      <c r="F533" s="236"/>
      <c r="G533" s="236"/>
      <c r="H533" s="11"/>
      <c r="I533" s="237"/>
      <c r="J533" s="237"/>
      <c r="K533" s="237"/>
      <c r="L533" s="237"/>
      <c r="M533" s="238"/>
      <c r="N533" s="238"/>
      <c r="O533" s="238"/>
      <c r="P533" s="238"/>
      <c r="Q533" s="238"/>
      <c r="R533" s="238"/>
      <c r="S533" s="238"/>
      <c r="T533" s="238"/>
      <c r="U533" s="238"/>
      <c r="V533" s="238"/>
      <c r="W533" s="238"/>
      <c r="X533" s="238"/>
      <c r="Y533" s="238"/>
      <c r="Z533" s="238"/>
      <c r="AA533" s="238"/>
    </row>
    <row r="534" spans="2:27" s="10" customFormat="1">
      <c r="B534" s="235"/>
      <c r="C534" s="11"/>
      <c r="D534" s="11"/>
      <c r="E534" s="11"/>
      <c r="F534" s="236"/>
      <c r="G534" s="236"/>
      <c r="H534" s="11"/>
      <c r="I534" s="237"/>
      <c r="J534" s="237"/>
      <c r="K534" s="237"/>
      <c r="L534" s="237"/>
      <c r="M534" s="238"/>
      <c r="N534" s="238"/>
      <c r="O534" s="238"/>
      <c r="P534" s="238"/>
      <c r="Q534" s="238"/>
      <c r="R534" s="238"/>
      <c r="S534" s="238"/>
      <c r="T534" s="238"/>
      <c r="U534" s="238"/>
      <c r="V534" s="238"/>
      <c r="W534" s="238"/>
      <c r="X534" s="238"/>
      <c r="Y534" s="238"/>
      <c r="Z534" s="238"/>
      <c r="AA534" s="238"/>
    </row>
    <row r="535" spans="2:27" s="10" customFormat="1">
      <c r="B535" s="235"/>
      <c r="C535" s="11"/>
      <c r="D535" s="11"/>
      <c r="E535" s="11"/>
      <c r="F535" s="236"/>
      <c r="G535" s="236"/>
      <c r="H535" s="11"/>
      <c r="I535" s="237"/>
      <c r="J535" s="237"/>
      <c r="K535" s="237"/>
      <c r="L535" s="237"/>
      <c r="M535" s="238"/>
      <c r="N535" s="238"/>
      <c r="O535" s="238"/>
      <c r="P535" s="238"/>
      <c r="Q535" s="238"/>
      <c r="R535" s="238"/>
      <c r="S535" s="238"/>
      <c r="T535" s="238"/>
      <c r="U535" s="238"/>
      <c r="V535" s="238"/>
      <c r="W535" s="238"/>
      <c r="X535" s="238"/>
      <c r="Y535" s="238"/>
      <c r="Z535" s="238"/>
      <c r="AA535" s="238"/>
    </row>
    <row r="536" spans="2:27" s="10" customFormat="1">
      <c r="B536" s="235"/>
      <c r="C536" s="11"/>
      <c r="D536" s="11"/>
      <c r="E536" s="11"/>
      <c r="F536" s="236"/>
      <c r="G536" s="236"/>
      <c r="H536" s="11"/>
      <c r="I536" s="237"/>
      <c r="J536" s="237"/>
      <c r="K536" s="237"/>
      <c r="L536" s="237"/>
      <c r="M536" s="238"/>
      <c r="N536" s="238"/>
      <c r="O536" s="238"/>
      <c r="P536" s="238"/>
      <c r="Q536" s="238"/>
      <c r="R536" s="238"/>
      <c r="S536" s="238"/>
      <c r="T536" s="238"/>
      <c r="U536" s="238"/>
      <c r="V536" s="238"/>
      <c r="W536" s="238"/>
      <c r="X536" s="238"/>
      <c r="Y536" s="238"/>
      <c r="Z536" s="238"/>
      <c r="AA536" s="238"/>
    </row>
    <row r="537" spans="2:27" s="10" customFormat="1">
      <c r="B537" s="235"/>
      <c r="C537" s="11"/>
      <c r="D537" s="11"/>
      <c r="E537" s="11"/>
      <c r="F537" s="236"/>
      <c r="G537" s="236"/>
      <c r="H537" s="11"/>
      <c r="I537" s="237"/>
      <c r="J537" s="237"/>
      <c r="K537" s="237"/>
      <c r="L537" s="237"/>
      <c r="M537" s="238"/>
      <c r="N537" s="238"/>
      <c r="O537" s="238"/>
      <c r="P537" s="238"/>
      <c r="Q537" s="238"/>
      <c r="R537" s="238"/>
      <c r="S537" s="238"/>
      <c r="T537" s="238"/>
      <c r="U537" s="238"/>
      <c r="V537" s="238"/>
      <c r="W537" s="238"/>
      <c r="X537" s="238"/>
      <c r="Y537" s="238"/>
      <c r="Z537" s="238"/>
      <c r="AA537" s="238"/>
    </row>
    <row r="538" spans="2:27" s="10" customFormat="1">
      <c r="B538" s="235"/>
      <c r="C538" s="11"/>
      <c r="D538" s="11"/>
      <c r="E538" s="11"/>
      <c r="F538" s="236"/>
      <c r="G538" s="236"/>
      <c r="H538" s="11"/>
      <c r="I538" s="237"/>
      <c r="J538" s="237"/>
      <c r="K538" s="237"/>
      <c r="L538" s="237"/>
      <c r="M538" s="238"/>
      <c r="N538" s="238"/>
      <c r="O538" s="238"/>
      <c r="P538" s="238"/>
      <c r="Q538" s="238"/>
      <c r="R538" s="238"/>
      <c r="S538" s="238"/>
      <c r="T538" s="238"/>
      <c r="U538" s="238"/>
      <c r="V538" s="238"/>
      <c r="W538" s="238"/>
      <c r="X538" s="238"/>
      <c r="Y538" s="238"/>
      <c r="Z538" s="238"/>
      <c r="AA538" s="238"/>
    </row>
    <row r="539" spans="2:27" s="10" customFormat="1">
      <c r="B539" s="235"/>
      <c r="C539" s="11"/>
      <c r="D539" s="11"/>
      <c r="E539" s="11"/>
      <c r="F539" s="236"/>
      <c r="G539" s="236"/>
      <c r="H539" s="11"/>
      <c r="I539" s="237"/>
      <c r="J539" s="237"/>
      <c r="K539" s="237"/>
      <c r="L539" s="237"/>
      <c r="M539" s="238"/>
      <c r="N539" s="238"/>
      <c r="O539" s="238"/>
      <c r="P539" s="238"/>
      <c r="Q539" s="238"/>
      <c r="R539" s="238"/>
      <c r="S539" s="238"/>
      <c r="T539" s="238"/>
      <c r="U539" s="238"/>
      <c r="V539" s="238"/>
      <c r="W539" s="238"/>
      <c r="X539" s="238"/>
      <c r="Y539" s="238"/>
      <c r="Z539" s="238"/>
      <c r="AA539" s="238"/>
    </row>
    <row r="540" spans="2:27" s="10" customFormat="1">
      <c r="B540" s="235"/>
      <c r="C540" s="11"/>
      <c r="D540" s="11"/>
      <c r="E540" s="11"/>
      <c r="F540" s="236"/>
      <c r="G540" s="236"/>
      <c r="H540" s="11"/>
      <c r="I540" s="237"/>
      <c r="J540" s="237"/>
      <c r="K540" s="237"/>
      <c r="L540" s="237"/>
      <c r="M540" s="238"/>
      <c r="N540" s="238"/>
      <c r="O540" s="238"/>
      <c r="P540" s="238"/>
      <c r="Q540" s="238"/>
      <c r="R540" s="238"/>
      <c r="S540" s="238"/>
      <c r="T540" s="238"/>
      <c r="U540" s="238"/>
      <c r="V540" s="238"/>
      <c r="W540" s="238"/>
      <c r="X540" s="238"/>
      <c r="Y540" s="238"/>
      <c r="Z540" s="238"/>
      <c r="AA540" s="238"/>
    </row>
    <row r="541" spans="2:27" s="10" customFormat="1">
      <c r="B541" s="235"/>
      <c r="C541" s="11"/>
      <c r="D541" s="11"/>
      <c r="E541" s="11"/>
      <c r="F541" s="236"/>
      <c r="G541" s="236"/>
      <c r="H541" s="11"/>
      <c r="I541" s="237"/>
      <c r="J541" s="237"/>
      <c r="K541" s="237"/>
      <c r="L541" s="237"/>
      <c r="M541" s="238"/>
      <c r="N541" s="238"/>
      <c r="O541" s="238"/>
      <c r="P541" s="238"/>
      <c r="Q541" s="238"/>
      <c r="R541" s="238"/>
      <c r="S541" s="238"/>
      <c r="T541" s="238"/>
      <c r="U541" s="238"/>
      <c r="V541" s="238"/>
      <c r="W541" s="238"/>
      <c r="X541" s="238"/>
      <c r="Y541" s="238"/>
      <c r="Z541" s="238"/>
      <c r="AA541" s="238"/>
    </row>
    <row r="542" spans="2:27" s="10" customFormat="1">
      <c r="B542" s="235"/>
      <c r="C542" s="11"/>
      <c r="D542" s="11"/>
      <c r="E542" s="11"/>
      <c r="F542" s="236"/>
      <c r="G542" s="236"/>
      <c r="H542" s="11"/>
      <c r="I542" s="237"/>
      <c r="J542" s="237"/>
      <c r="K542" s="237"/>
      <c r="L542" s="237"/>
      <c r="M542" s="238"/>
      <c r="N542" s="238"/>
      <c r="O542" s="238"/>
      <c r="P542" s="238"/>
      <c r="Q542" s="238"/>
      <c r="R542" s="238"/>
      <c r="S542" s="238"/>
      <c r="T542" s="238"/>
      <c r="U542" s="238"/>
      <c r="V542" s="238"/>
      <c r="W542" s="238"/>
      <c r="X542" s="238"/>
      <c r="Y542" s="238"/>
      <c r="Z542" s="238"/>
      <c r="AA542" s="238"/>
    </row>
    <row r="543" spans="2:27" s="10" customFormat="1">
      <c r="B543" s="235"/>
      <c r="C543" s="11"/>
      <c r="D543" s="11"/>
      <c r="E543" s="11"/>
      <c r="F543" s="236"/>
      <c r="G543" s="236"/>
      <c r="H543" s="11"/>
      <c r="I543" s="237"/>
      <c r="J543" s="237"/>
      <c r="K543" s="237"/>
      <c r="L543" s="237"/>
      <c r="M543" s="238"/>
      <c r="N543" s="238"/>
      <c r="O543" s="238"/>
      <c r="P543" s="238"/>
      <c r="Q543" s="238"/>
      <c r="R543" s="238"/>
      <c r="S543" s="238"/>
      <c r="T543" s="238"/>
      <c r="U543" s="238"/>
      <c r="V543" s="238"/>
      <c r="W543" s="238"/>
      <c r="X543" s="238"/>
      <c r="Y543" s="238"/>
      <c r="Z543" s="238"/>
      <c r="AA543" s="238"/>
    </row>
    <row r="544" spans="2:27" s="10" customFormat="1">
      <c r="B544" s="235"/>
      <c r="C544" s="11"/>
      <c r="D544" s="11"/>
      <c r="E544" s="11"/>
      <c r="F544" s="236"/>
      <c r="G544" s="236"/>
      <c r="H544" s="11"/>
      <c r="I544" s="237"/>
      <c r="J544" s="237"/>
      <c r="K544" s="237"/>
      <c r="L544" s="237"/>
      <c r="M544" s="238"/>
      <c r="N544" s="238"/>
      <c r="O544" s="238"/>
      <c r="P544" s="238"/>
      <c r="Q544" s="238"/>
      <c r="R544" s="238"/>
      <c r="S544" s="238"/>
      <c r="T544" s="238"/>
      <c r="U544" s="238"/>
      <c r="V544" s="238"/>
      <c r="W544" s="238"/>
      <c r="X544" s="238"/>
      <c r="Y544" s="238"/>
      <c r="Z544" s="238"/>
      <c r="AA544" s="238"/>
    </row>
    <row r="545" spans="2:27" s="10" customFormat="1">
      <c r="B545" s="235"/>
      <c r="C545" s="11"/>
      <c r="D545" s="11"/>
      <c r="E545" s="11"/>
      <c r="F545" s="236"/>
      <c r="G545" s="236"/>
      <c r="H545" s="11"/>
      <c r="I545" s="237"/>
      <c r="J545" s="237"/>
      <c r="K545" s="237"/>
      <c r="L545" s="237"/>
      <c r="M545" s="238"/>
      <c r="N545" s="238"/>
      <c r="O545" s="238"/>
      <c r="P545" s="238"/>
      <c r="Q545" s="238"/>
      <c r="R545" s="238"/>
      <c r="S545" s="238"/>
      <c r="T545" s="238"/>
      <c r="U545" s="238"/>
      <c r="V545" s="238"/>
      <c r="W545" s="238"/>
      <c r="X545" s="238"/>
      <c r="Y545" s="238"/>
      <c r="Z545" s="238"/>
      <c r="AA545" s="238"/>
    </row>
    <row r="546" spans="2:27" s="10" customFormat="1">
      <c r="B546" s="235"/>
      <c r="C546" s="11"/>
      <c r="D546" s="11"/>
      <c r="E546" s="11"/>
      <c r="F546" s="236"/>
      <c r="G546" s="236"/>
      <c r="H546" s="11"/>
      <c r="I546" s="237"/>
      <c r="J546" s="237"/>
      <c r="K546" s="237"/>
      <c r="L546" s="237"/>
      <c r="M546" s="238"/>
      <c r="N546" s="238"/>
      <c r="O546" s="238"/>
      <c r="P546" s="238"/>
      <c r="Q546" s="238"/>
      <c r="R546" s="238"/>
      <c r="S546" s="238"/>
      <c r="T546" s="238"/>
      <c r="U546" s="238"/>
      <c r="V546" s="238"/>
      <c r="W546" s="238"/>
      <c r="X546" s="238"/>
      <c r="Y546" s="238"/>
      <c r="Z546" s="238"/>
      <c r="AA546" s="238"/>
    </row>
    <row r="547" spans="2:27" s="10" customFormat="1">
      <c r="B547" s="235"/>
      <c r="C547" s="11"/>
      <c r="D547" s="11"/>
      <c r="E547" s="11"/>
      <c r="F547" s="236"/>
      <c r="G547" s="236"/>
      <c r="H547" s="11"/>
      <c r="I547" s="237"/>
      <c r="J547" s="237"/>
      <c r="K547" s="237"/>
      <c r="L547" s="237"/>
      <c r="M547" s="238"/>
      <c r="N547" s="238"/>
      <c r="O547" s="238"/>
      <c r="P547" s="238"/>
      <c r="Q547" s="238"/>
      <c r="R547" s="238"/>
      <c r="S547" s="238"/>
      <c r="T547" s="238"/>
      <c r="U547" s="238"/>
      <c r="V547" s="238"/>
      <c r="W547" s="238"/>
      <c r="X547" s="238"/>
      <c r="Y547" s="238"/>
      <c r="Z547" s="238"/>
      <c r="AA547" s="238"/>
    </row>
    <row r="548" spans="2:27" s="10" customFormat="1">
      <c r="B548" s="235"/>
      <c r="C548" s="11"/>
      <c r="D548" s="11"/>
      <c r="E548" s="11"/>
      <c r="F548" s="236"/>
      <c r="G548" s="236"/>
      <c r="H548" s="11"/>
      <c r="I548" s="237"/>
      <c r="J548" s="237"/>
      <c r="K548" s="237"/>
      <c r="L548" s="237"/>
      <c r="M548" s="238"/>
      <c r="N548" s="238"/>
      <c r="O548" s="238"/>
      <c r="P548" s="238"/>
      <c r="Q548" s="238"/>
      <c r="R548" s="238"/>
      <c r="S548" s="238"/>
      <c r="T548" s="238"/>
      <c r="U548" s="238"/>
      <c r="V548" s="238"/>
      <c r="W548" s="238"/>
      <c r="X548" s="238"/>
      <c r="Y548" s="238"/>
      <c r="Z548" s="238"/>
      <c r="AA548" s="238"/>
    </row>
    <row r="549" spans="2:27" s="10" customFormat="1">
      <c r="B549" s="235"/>
      <c r="C549" s="11"/>
      <c r="D549" s="11"/>
      <c r="E549" s="11"/>
      <c r="F549" s="236"/>
      <c r="G549" s="236"/>
      <c r="H549" s="11"/>
      <c r="I549" s="237"/>
      <c r="J549" s="237"/>
      <c r="K549" s="237"/>
      <c r="L549" s="237"/>
      <c r="M549" s="238"/>
      <c r="N549" s="238"/>
      <c r="O549" s="238"/>
      <c r="P549" s="238"/>
      <c r="Q549" s="238"/>
      <c r="R549" s="238"/>
      <c r="S549" s="238"/>
      <c r="T549" s="238"/>
      <c r="U549" s="238"/>
      <c r="V549" s="238"/>
      <c r="W549" s="238"/>
      <c r="X549" s="238"/>
      <c r="Y549" s="238"/>
      <c r="Z549" s="238"/>
      <c r="AA549" s="238"/>
    </row>
    <row r="550" spans="2:27" s="10" customFormat="1">
      <c r="B550" s="235"/>
      <c r="C550" s="11"/>
      <c r="D550" s="11"/>
      <c r="E550" s="11"/>
      <c r="F550" s="236"/>
      <c r="G550" s="236"/>
      <c r="H550" s="11"/>
      <c r="I550" s="237"/>
      <c r="J550" s="237"/>
      <c r="K550" s="237"/>
      <c r="L550" s="237"/>
      <c r="M550" s="238"/>
      <c r="N550" s="238"/>
      <c r="O550" s="238"/>
      <c r="P550" s="238"/>
      <c r="Q550" s="238"/>
      <c r="R550" s="238"/>
      <c r="S550" s="238"/>
      <c r="T550" s="238"/>
      <c r="U550" s="238"/>
      <c r="V550" s="238"/>
      <c r="W550" s="238"/>
      <c r="X550" s="238"/>
      <c r="Y550" s="238"/>
      <c r="Z550" s="238"/>
      <c r="AA550" s="238"/>
    </row>
    <row r="551" spans="2:27" s="10" customFormat="1">
      <c r="B551" s="235"/>
      <c r="C551" s="11"/>
      <c r="D551" s="11"/>
      <c r="E551" s="11"/>
      <c r="F551" s="236"/>
      <c r="G551" s="236"/>
      <c r="H551" s="11"/>
      <c r="I551" s="237"/>
      <c r="J551" s="237"/>
      <c r="K551" s="237"/>
      <c r="L551" s="237"/>
      <c r="M551" s="238"/>
      <c r="N551" s="238"/>
      <c r="O551" s="238"/>
      <c r="P551" s="238"/>
      <c r="Q551" s="238"/>
      <c r="R551" s="238"/>
      <c r="S551" s="238"/>
      <c r="T551" s="238"/>
      <c r="U551" s="238"/>
      <c r="V551" s="238"/>
      <c r="W551" s="238"/>
      <c r="X551" s="238"/>
      <c r="Y551" s="238"/>
      <c r="Z551" s="238"/>
      <c r="AA551" s="238"/>
    </row>
    <row r="552" spans="2:27" s="10" customFormat="1">
      <c r="B552" s="235"/>
      <c r="C552" s="11"/>
      <c r="D552" s="11"/>
      <c r="E552" s="11"/>
      <c r="F552" s="236"/>
      <c r="G552" s="236"/>
      <c r="H552" s="11"/>
      <c r="I552" s="237"/>
      <c r="J552" s="237"/>
      <c r="K552" s="237"/>
      <c r="L552" s="237"/>
      <c r="M552" s="238"/>
      <c r="N552" s="238"/>
      <c r="O552" s="238"/>
      <c r="P552" s="238"/>
      <c r="Q552" s="238"/>
      <c r="R552" s="238"/>
      <c r="S552" s="238"/>
      <c r="T552" s="238"/>
      <c r="U552" s="238"/>
      <c r="V552" s="238"/>
      <c r="W552" s="238"/>
      <c r="X552" s="238"/>
      <c r="Y552" s="238"/>
      <c r="Z552" s="238"/>
      <c r="AA552" s="238"/>
    </row>
    <row r="553" spans="2:27" s="10" customFormat="1">
      <c r="B553" s="235"/>
      <c r="C553" s="11"/>
      <c r="D553" s="11"/>
      <c r="E553" s="11"/>
      <c r="F553" s="236"/>
      <c r="G553" s="236"/>
      <c r="H553" s="11"/>
      <c r="I553" s="237"/>
      <c r="J553" s="237"/>
      <c r="K553" s="237"/>
      <c r="L553" s="237"/>
      <c r="M553" s="238"/>
      <c r="N553" s="238"/>
      <c r="O553" s="238"/>
      <c r="P553" s="238"/>
      <c r="Q553" s="238"/>
      <c r="R553" s="238"/>
      <c r="S553" s="238"/>
      <c r="T553" s="238"/>
      <c r="U553" s="238"/>
      <c r="V553" s="238"/>
      <c r="W553" s="238"/>
      <c r="X553" s="238"/>
      <c r="Y553" s="238"/>
      <c r="Z553" s="238"/>
      <c r="AA553" s="238"/>
    </row>
    <row r="554" spans="2:27" s="10" customFormat="1">
      <c r="B554" s="235"/>
      <c r="C554" s="11"/>
      <c r="D554" s="11"/>
      <c r="E554" s="11"/>
      <c r="F554" s="236"/>
      <c r="G554" s="236"/>
      <c r="H554" s="11"/>
      <c r="I554" s="237"/>
      <c r="J554" s="237"/>
      <c r="K554" s="237"/>
      <c r="L554" s="237"/>
      <c r="M554" s="238"/>
      <c r="N554" s="238"/>
      <c r="O554" s="238"/>
      <c r="P554" s="238"/>
      <c r="Q554" s="238"/>
      <c r="R554" s="238"/>
      <c r="S554" s="238"/>
      <c r="T554" s="238"/>
      <c r="U554" s="238"/>
      <c r="V554" s="238"/>
      <c r="W554" s="238"/>
      <c r="X554" s="238"/>
      <c r="Y554" s="238"/>
      <c r="Z554" s="238"/>
      <c r="AA554" s="238"/>
    </row>
    <row r="555" spans="2:27" s="10" customFormat="1">
      <c r="B555" s="235"/>
      <c r="C555" s="11"/>
      <c r="D555" s="11"/>
      <c r="E555" s="11"/>
      <c r="F555" s="236"/>
      <c r="G555" s="236"/>
      <c r="H555" s="11"/>
      <c r="I555" s="237"/>
      <c r="J555" s="237"/>
      <c r="K555" s="237"/>
      <c r="L555" s="237"/>
      <c r="M555" s="238"/>
      <c r="N555" s="238"/>
      <c r="O555" s="238"/>
      <c r="P555" s="238"/>
      <c r="Q555" s="238"/>
      <c r="R555" s="238"/>
      <c r="S555" s="238"/>
      <c r="T555" s="238"/>
      <c r="U555" s="238"/>
      <c r="V555" s="238"/>
      <c r="W555" s="238"/>
      <c r="X555" s="238"/>
      <c r="Y555" s="238"/>
      <c r="Z555" s="238"/>
      <c r="AA555" s="238"/>
    </row>
    <row r="556" spans="2:27" s="10" customFormat="1">
      <c r="B556" s="235"/>
      <c r="C556" s="11"/>
      <c r="D556" s="11"/>
      <c r="E556" s="11"/>
      <c r="F556" s="236"/>
      <c r="G556" s="236"/>
      <c r="H556" s="11"/>
      <c r="I556" s="237"/>
      <c r="J556" s="237"/>
      <c r="K556" s="237"/>
      <c r="L556" s="237"/>
      <c r="M556" s="238"/>
      <c r="N556" s="238"/>
      <c r="O556" s="238"/>
      <c r="P556" s="238"/>
      <c r="Q556" s="238"/>
      <c r="R556" s="238"/>
      <c r="S556" s="238"/>
      <c r="T556" s="238"/>
      <c r="U556" s="238"/>
      <c r="V556" s="238"/>
      <c r="W556" s="238"/>
      <c r="X556" s="238"/>
      <c r="Y556" s="238"/>
      <c r="Z556" s="238"/>
      <c r="AA556" s="238"/>
    </row>
    <row r="557" spans="2:27" s="10" customFormat="1">
      <c r="B557" s="235"/>
      <c r="C557" s="11"/>
      <c r="D557" s="11"/>
      <c r="E557" s="11"/>
      <c r="F557" s="236"/>
      <c r="G557" s="236"/>
      <c r="H557" s="11"/>
      <c r="I557" s="237"/>
      <c r="J557" s="237"/>
      <c r="K557" s="237"/>
      <c r="L557" s="237"/>
      <c r="M557" s="238"/>
      <c r="N557" s="238"/>
      <c r="O557" s="238"/>
      <c r="P557" s="238"/>
      <c r="Q557" s="238"/>
      <c r="R557" s="238"/>
      <c r="S557" s="238"/>
      <c r="T557" s="238"/>
      <c r="U557" s="238"/>
      <c r="V557" s="238"/>
      <c r="W557" s="238"/>
      <c r="X557" s="238"/>
      <c r="Y557" s="238"/>
      <c r="Z557" s="238"/>
      <c r="AA557" s="238"/>
    </row>
    <row r="558" spans="2:27" s="10" customFormat="1">
      <c r="B558" s="235"/>
      <c r="C558" s="11"/>
      <c r="D558" s="11"/>
      <c r="E558" s="11"/>
      <c r="F558" s="236"/>
      <c r="G558" s="236"/>
      <c r="H558" s="11"/>
      <c r="I558" s="237"/>
      <c r="J558" s="237"/>
      <c r="K558" s="237"/>
      <c r="L558" s="237"/>
      <c r="M558" s="238"/>
      <c r="N558" s="238"/>
      <c r="O558" s="238"/>
      <c r="P558" s="238"/>
      <c r="Q558" s="238"/>
      <c r="R558" s="238"/>
      <c r="S558" s="238"/>
      <c r="T558" s="238"/>
      <c r="U558" s="238"/>
      <c r="V558" s="238"/>
      <c r="W558" s="238"/>
      <c r="X558" s="238"/>
      <c r="Y558" s="238"/>
      <c r="Z558" s="238"/>
      <c r="AA558" s="238"/>
    </row>
    <row r="559" spans="2:27" s="10" customFormat="1">
      <c r="B559" s="235"/>
      <c r="C559" s="11"/>
      <c r="D559" s="11"/>
      <c r="E559" s="11"/>
      <c r="F559" s="236"/>
      <c r="G559" s="236"/>
      <c r="H559" s="11"/>
      <c r="I559" s="237"/>
      <c r="J559" s="237"/>
      <c r="K559" s="237"/>
      <c r="L559" s="237"/>
      <c r="M559" s="238"/>
      <c r="N559" s="238"/>
      <c r="O559" s="238"/>
      <c r="P559" s="238"/>
      <c r="Q559" s="238"/>
      <c r="R559" s="238"/>
      <c r="S559" s="238"/>
      <c r="T559" s="238"/>
      <c r="U559" s="238"/>
      <c r="V559" s="238"/>
      <c r="W559" s="238"/>
      <c r="X559" s="238"/>
      <c r="Y559" s="238"/>
      <c r="Z559" s="238"/>
      <c r="AA559" s="238"/>
    </row>
    <row r="560" spans="2:27" s="10" customFormat="1">
      <c r="B560" s="235"/>
      <c r="C560" s="11"/>
      <c r="D560" s="11"/>
      <c r="E560" s="11"/>
      <c r="F560" s="236"/>
      <c r="G560" s="236"/>
      <c r="H560" s="11"/>
      <c r="I560" s="237"/>
      <c r="J560" s="237"/>
      <c r="K560" s="237"/>
      <c r="L560" s="237"/>
      <c r="M560" s="238"/>
      <c r="N560" s="238"/>
      <c r="O560" s="238"/>
      <c r="P560" s="238"/>
      <c r="Q560" s="238"/>
      <c r="R560" s="238"/>
      <c r="S560" s="238"/>
      <c r="T560" s="238"/>
      <c r="U560" s="238"/>
      <c r="V560" s="238"/>
      <c r="W560" s="238"/>
      <c r="X560" s="238"/>
      <c r="Y560" s="238"/>
      <c r="Z560" s="238"/>
      <c r="AA560" s="238"/>
    </row>
    <row r="561" spans="2:27" s="10" customFormat="1">
      <c r="B561" s="235"/>
      <c r="C561" s="11"/>
      <c r="D561" s="11"/>
      <c r="E561" s="11"/>
      <c r="F561" s="236"/>
      <c r="G561" s="236"/>
      <c r="H561" s="11"/>
      <c r="I561" s="237"/>
      <c r="J561" s="237"/>
      <c r="K561" s="237"/>
      <c r="L561" s="237"/>
      <c r="M561" s="238"/>
      <c r="N561" s="238"/>
      <c r="O561" s="238"/>
      <c r="P561" s="238"/>
      <c r="Q561" s="238"/>
      <c r="R561" s="238"/>
      <c r="S561" s="238"/>
      <c r="T561" s="238"/>
      <c r="U561" s="238"/>
      <c r="V561" s="238"/>
      <c r="W561" s="238"/>
      <c r="X561" s="238"/>
      <c r="Y561" s="238"/>
      <c r="Z561" s="238"/>
      <c r="AA561" s="238"/>
    </row>
    <row r="562" spans="2:27" s="10" customFormat="1">
      <c r="B562" s="235"/>
      <c r="C562" s="11"/>
      <c r="D562" s="11"/>
      <c r="E562" s="11"/>
      <c r="F562" s="236"/>
      <c r="G562" s="236"/>
      <c r="H562" s="11"/>
      <c r="I562" s="237"/>
      <c r="J562" s="237"/>
      <c r="K562" s="237"/>
      <c r="L562" s="237"/>
      <c r="M562" s="238"/>
      <c r="N562" s="238"/>
      <c r="O562" s="238"/>
      <c r="P562" s="238"/>
      <c r="Q562" s="238"/>
      <c r="R562" s="238"/>
      <c r="S562" s="238"/>
      <c r="T562" s="238"/>
      <c r="U562" s="238"/>
      <c r="V562" s="238"/>
      <c r="W562" s="238"/>
      <c r="X562" s="238"/>
      <c r="Y562" s="238"/>
      <c r="Z562" s="238"/>
      <c r="AA562" s="238"/>
    </row>
    <row r="563" spans="2:27" s="10" customFormat="1">
      <c r="B563" s="235"/>
      <c r="C563" s="11"/>
      <c r="D563" s="11"/>
      <c r="E563" s="11"/>
      <c r="F563" s="236"/>
      <c r="G563" s="236"/>
      <c r="H563" s="11"/>
      <c r="I563" s="237"/>
      <c r="J563" s="237"/>
      <c r="K563" s="237"/>
      <c r="L563" s="237"/>
      <c r="M563" s="238"/>
      <c r="N563" s="238"/>
      <c r="O563" s="238"/>
      <c r="P563" s="238"/>
      <c r="Q563" s="238"/>
      <c r="R563" s="238"/>
      <c r="S563" s="238"/>
      <c r="T563" s="238"/>
      <c r="U563" s="238"/>
      <c r="V563" s="238"/>
      <c r="W563" s="238"/>
      <c r="X563" s="238"/>
      <c r="Y563" s="238"/>
      <c r="Z563" s="238"/>
      <c r="AA563" s="238"/>
    </row>
    <row r="564" spans="2:27" s="10" customFormat="1">
      <c r="B564" s="235"/>
      <c r="C564" s="11"/>
      <c r="D564" s="11"/>
      <c r="E564" s="11"/>
      <c r="F564" s="236"/>
      <c r="G564" s="236"/>
      <c r="H564" s="11"/>
      <c r="I564" s="237"/>
      <c r="J564" s="237"/>
      <c r="K564" s="237"/>
      <c r="L564" s="237"/>
      <c r="M564" s="238"/>
      <c r="N564" s="238"/>
      <c r="O564" s="238"/>
      <c r="P564" s="238"/>
      <c r="Q564" s="238"/>
      <c r="R564" s="238"/>
      <c r="S564" s="238"/>
      <c r="T564" s="238"/>
      <c r="U564" s="238"/>
      <c r="V564" s="238"/>
      <c r="W564" s="238"/>
      <c r="X564" s="238"/>
      <c r="Y564" s="238"/>
      <c r="Z564" s="238"/>
      <c r="AA564" s="238"/>
    </row>
    <row r="565" spans="2:27" s="10" customFormat="1">
      <c r="B565" s="235"/>
      <c r="C565" s="11"/>
      <c r="D565" s="11"/>
      <c r="E565" s="11"/>
      <c r="F565" s="236"/>
      <c r="G565" s="236"/>
      <c r="H565" s="11"/>
      <c r="I565" s="237"/>
      <c r="J565" s="237"/>
      <c r="K565" s="237"/>
      <c r="L565" s="237"/>
      <c r="M565" s="238"/>
      <c r="N565" s="238"/>
      <c r="O565" s="238"/>
      <c r="P565" s="238"/>
      <c r="Q565" s="238"/>
      <c r="R565" s="238"/>
      <c r="S565" s="238"/>
      <c r="T565" s="238"/>
      <c r="U565" s="238"/>
      <c r="V565" s="238"/>
      <c r="W565" s="238"/>
      <c r="X565" s="238"/>
      <c r="Y565" s="238"/>
      <c r="Z565" s="238"/>
      <c r="AA565" s="238"/>
    </row>
    <row r="566" spans="2:27" s="10" customFormat="1">
      <c r="B566" s="235"/>
      <c r="C566" s="11"/>
      <c r="D566" s="11"/>
      <c r="E566" s="11"/>
      <c r="F566" s="236"/>
      <c r="G566" s="236"/>
      <c r="H566" s="11"/>
      <c r="I566" s="237"/>
      <c r="J566" s="237"/>
      <c r="K566" s="237"/>
      <c r="L566" s="237"/>
      <c r="M566" s="238"/>
      <c r="N566" s="238"/>
      <c r="O566" s="238"/>
      <c r="P566" s="238"/>
      <c r="Q566" s="238"/>
      <c r="R566" s="238"/>
      <c r="S566" s="238"/>
      <c r="T566" s="238"/>
      <c r="U566" s="238"/>
      <c r="V566" s="238"/>
      <c r="W566" s="238"/>
      <c r="X566" s="238"/>
      <c r="Y566" s="238"/>
      <c r="Z566" s="238"/>
      <c r="AA566" s="238"/>
    </row>
    <row r="567" spans="2:27" s="10" customFormat="1">
      <c r="B567" s="235"/>
      <c r="C567" s="11"/>
      <c r="D567" s="11"/>
      <c r="E567" s="11"/>
      <c r="F567" s="236"/>
      <c r="G567" s="236"/>
      <c r="H567" s="11"/>
      <c r="I567" s="237"/>
      <c r="J567" s="237"/>
      <c r="K567" s="237"/>
      <c r="L567" s="237"/>
      <c r="M567" s="238"/>
      <c r="N567" s="238"/>
      <c r="O567" s="238"/>
      <c r="P567" s="238"/>
      <c r="Q567" s="238"/>
      <c r="R567" s="238"/>
      <c r="S567" s="238"/>
      <c r="T567" s="238"/>
      <c r="U567" s="238"/>
      <c r="V567" s="238"/>
      <c r="W567" s="238"/>
      <c r="X567" s="238"/>
      <c r="Y567" s="238"/>
      <c r="Z567" s="238"/>
      <c r="AA567" s="238"/>
    </row>
    <row r="568" spans="2:27" s="10" customFormat="1">
      <c r="B568" s="235"/>
      <c r="C568" s="11"/>
      <c r="D568" s="11"/>
      <c r="E568" s="11"/>
      <c r="F568" s="236"/>
      <c r="G568" s="236"/>
      <c r="H568" s="11"/>
      <c r="I568" s="237"/>
      <c r="J568" s="237"/>
      <c r="K568" s="237"/>
      <c r="L568" s="237"/>
      <c r="M568" s="238"/>
      <c r="N568" s="238"/>
      <c r="O568" s="238"/>
      <c r="P568" s="238"/>
      <c r="Q568" s="238"/>
      <c r="R568" s="238"/>
      <c r="S568" s="238"/>
      <c r="T568" s="238"/>
      <c r="U568" s="238"/>
      <c r="V568" s="238"/>
      <c r="W568" s="238"/>
      <c r="X568" s="238"/>
      <c r="Y568" s="238"/>
      <c r="Z568" s="238"/>
      <c r="AA568" s="238"/>
    </row>
    <row r="569" spans="2:27" s="10" customFormat="1">
      <c r="B569" s="235"/>
      <c r="C569" s="11"/>
      <c r="D569" s="11"/>
      <c r="E569" s="11"/>
      <c r="F569" s="236"/>
      <c r="G569" s="236"/>
      <c r="H569" s="11"/>
      <c r="I569" s="237"/>
      <c r="J569" s="237"/>
      <c r="K569" s="237"/>
      <c r="L569" s="237"/>
      <c r="M569" s="238"/>
      <c r="N569" s="238"/>
      <c r="O569" s="238"/>
      <c r="P569" s="238"/>
      <c r="Q569" s="238"/>
      <c r="R569" s="238"/>
      <c r="S569" s="238"/>
      <c r="T569" s="238"/>
      <c r="U569" s="238"/>
      <c r="V569" s="238"/>
      <c r="W569" s="238"/>
      <c r="X569" s="238"/>
      <c r="Y569" s="238"/>
      <c r="Z569" s="238"/>
      <c r="AA569" s="238"/>
    </row>
    <row r="570" spans="2:27" s="10" customFormat="1">
      <c r="B570" s="235"/>
      <c r="C570" s="11"/>
      <c r="D570" s="11"/>
      <c r="E570" s="11"/>
      <c r="F570" s="236"/>
      <c r="G570" s="236"/>
      <c r="H570" s="11"/>
      <c r="I570" s="237"/>
      <c r="J570" s="237"/>
      <c r="K570" s="237"/>
      <c r="L570" s="237"/>
      <c r="M570" s="238"/>
      <c r="N570" s="238"/>
      <c r="O570" s="238"/>
      <c r="P570" s="238"/>
      <c r="Q570" s="238"/>
      <c r="R570" s="238"/>
      <c r="S570" s="238"/>
      <c r="T570" s="238"/>
      <c r="U570" s="238"/>
      <c r="V570" s="238"/>
      <c r="W570" s="238"/>
      <c r="X570" s="238"/>
      <c r="Y570" s="238"/>
      <c r="Z570" s="238"/>
      <c r="AA570" s="238"/>
    </row>
    <row r="571" spans="2:27" s="10" customFormat="1">
      <c r="B571" s="235"/>
      <c r="C571" s="11"/>
      <c r="D571" s="11"/>
      <c r="E571" s="11"/>
      <c r="F571" s="236"/>
      <c r="G571" s="236"/>
      <c r="H571" s="11"/>
      <c r="I571" s="237"/>
      <c r="J571" s="237"/>
      <c r="K571" s="237"/>
      <c r="L571" s="237"/>
      <c r="M571" s="238"/>
      <c r="N571" s="238"/>
      <c r="O571" s="238"/>
      <c r="P571" s="238"/>
      <c r="Q571" s="238"/>
      <c r="R571" s="238"/>
      <c r="S571" s="238"/>
      <c r="T571" s="238"/>
      <c r="U571" s="238"/>
      <c r="V571" s="238"/>
      <c r="W571" s="238"/>
      <c r="X571" s="238"/>
      <c r="Y571" s="238"/>
      <c r="Z571" s="238"/>
      <c r="AA571" s="238"/>
    </row>
    <row r="572" spans="2:27" s="10" customFormat="1">
      <c r="B572" s="235"/>
      <c r="C572" s="11"/>
      <c r="D572" s="11"/>
      <c r="E572" s="11"/>
      <c r="F572" s="236"/>
      <c r="G572" s="236"/>
      <c r="H572" s="11"/>
      <c r="I572" s="237"/>
      <c r="J572" s="237"/>
      <c r="K572" s="237"/>
      <c r="L572" s="237"/>
      <c r="M572" s="238"/>
      <c r="N572" s="238"/>
      <c r="O572" s="238"/>
      <c r="P572" s="238"/>
      <c r="Q572" s="238"/>
      <c r="R572" s="238"/>
      <c r="S572" s="238"/>
      <c r="T572" s="238"/>
      <c r="U572" s="238"/>
      <c r="V572" s="238"/>
      <c r="W572" s="238"/>
      <c r="X572" s="238"/>
      <c r="Y572" s="238"/>
      <c r="Z572" s="238"/>
      <c r="AA572" s="238"/>
    </row>
    <row r="573" spans="2:27" s="10" customFormat="1">
      <c r="B573" s="235"/>
      <c r="C573" s="11"/>
      <c r="D573" s="11"/>
      <c r="E573" s="11"/>
      <c r="F573" s="236"/>
      <c r="G573" s="236"/>
      <c r="H573" s="11"/>
      <c r="I573" s="237"/>
      <c r="J573" s="237"/>
      <c r="K573" s="237"/>
      <c r="L573" s="237"/>
      <c r="M573" s="238"/>
      <c r="N573" s="238"/>
      <c r="O573" s="238"/>
      <c r="P573" s="238"/>
      <c r="Q573" s="238"/>
      <c r="R573" s="238"/>
      <c r="S573" s="238"/>
      <c r="T573" s="238"/>
      <c r="U573" s="238"/>
      <c r="V573" s="238"/>
      <c r="W573" s="238"/>
      <c r="X573" s="238"/>
      <c r="Y573" s="238"/>
      <c r="Z573" s="238"/>
      <c r="AA573" s="238"/>
    </row>
    <row r="574" spans="2:27" s="10" customFormat="1">
      <c r="B574" s="235"/>
      <c r="C574" s="11"/>
      <c r="D574" s="11"/>
      <c r="E574" s="11"/>
      <c r="F574" s="236"/>
      <c r="G574" s="236"/>
      <c r="H574" s="11"/>
      <c r="I574" s="237"/>
      <c r="J574" s="237"/>
      <c r="K574" s="237"/>
      <c r="L574" s="237"/>
      <c r="M574" s="238"/>
      <c r="N574" s="238"/>
      <c r="O574" s="238"/>
      <c r="P574" s="238"/>
      <c r="Q574" s="238"/>
      <c r="R574" s="238"/>
      <c r="S574" s="238"/>
      <c r="T574" s="238"/>
      <c r="U574" s="238"/>
      <c r="V574" s="238"/>
      <c r="W574" s="238"/>
      <c r="X574" s="238"/>
      <c r="Y574" s="238"/>
      <c r="Z574" s="238"/>
      <c r="AA574" s="238"/>
    </row>
    <row r="575" spans="2:27" s="10" customFormat="1">
      <c r="B575" s="235"/>
      <c r="C575" s="11"/>
      <c r="D575" s="11"/>
      <c r="E575" s="11"/>
      <c r="F575" s="236"/>
      <c r="G575" s="236"/>
      <c r="H575" s="11"/>
      <c r="I575" s="237"/>
      <c r="J575" s="237"/>
      <c r="K575" s="237"/>
      <c r="L575" s="237"/>
      <c r="M575" s="238"/>
      <c r="N575" s="238"/>
      <c r="O575" s="238"/>
      <c r="P575" s="238"/>
      <c r="Q575" s="238"/>
      <c r="R575" s="238"/>
      <c r="S575" s="238"/>
      <c r="T575" s="238"/>
      <c r="U575" s="238"/>
      <c r="V575" s="238"/>
      <c r="W575" s="238"/>
      <c r="X575" s="238"/>
      <c r="Y575" s="238"/>
      <c r="Z575" s="238"/>
      <c r="AA575" s="238"/>
    </row>
    <row r="576" spans="2:27" s="10" customFormat="1">
      <c r="B576" s="235"/>
      <c r="C576" s="11"/>
      <c r="D576" s="11"/>
      <c r="E576" s="11"/>
      <c r="F576" s="236"/>
      <c r="G576" s="236"/>
      <c r="H576" s="11"/>
      <c r="I576" s="237"/>
      <c r="J576" s="237"/>
      <c r="K576" s="237"/>
      <c r="L576" s="237"/>
      <c r="M576" s="238"/>
      <c r="N576" s="238"/>
      <c r="O576" s="238"/>
      <c r="P576" s="238"/>
      <c r="Q576" s="238"/>
      <c r="R576" s="238"/>
      <c r="S576" s="238"/>
      <c r="T576" s="238"/>
      <c r="U576" s="238"/>
      <c r="V576" s="238"/>
      <c r="W576" s="238"/>
      <c r="X576" s="238"/>
      <c r="Y576" s="238"/>
      <c r="Z576" s="238"/>
      <c r="AA576" s="238"/>
    </row>
    <row r="577" spans="2:27" s="10" customFormat="1">
      <c r="B577" s="235"/>
      <c r="C577" s="11"/>
      <c r="D577" s="11"/>
      <c r="E577" s="11"/>
      <c r="F577" s="236"/>
      <c r="G577" s="236"/>
      <c r="H577" s="11"/>
      <c r="I577" s="237"/>
      <c r="J577" s="237"/>
      <c r="K577" s="237"/>
      <c r="L577" s="237"/>
      <c r="M577" s="238"/>
      <c r="N577" s="238"/>
      <c r="O577" s="238"/>
      <c r="P577" s="238"/>
      <c r="Q577" s="238"/>
      <c r="R577" s="238"/>
      <c r="S577" s="238"/>
      <c r="T577" s="238"/>
      <c r="U577" s="238"/>
      <c r="V577" s="238"/>
      <c r="W577" s="238"/>
      <c r="X577" s="238"/>
      <c r="Y577" s="238"/>
      <c r="Z577" s="238"/>
      <c r="AA577" s="238"/>
    </row>
    <row r="578" spans="2:27" s="10" customFormat="1">
      <c r="B578" s="235"/>
      <c r="C578" s="11"/>
      <c r="D578" s="11"/>
      <c r="E578" s="11"/>
      <c r="F578" s="236"/>
      <c r="G578" s="236"/>
      <c r="H578" s="11"/>
      <c r="I578" s="237"/>
      <c r="J578" s="237"/>
      <c r="K578" s="237"/>
      <c r="L578" s="237"/>
      <c r="M578" s="238"/>
      <c r="N578" s="238"/>
      <c r="O578" s="238"/>
      <c r="P578" s="238"/>
      <c r="Q578" s="238"/>
      <c r="R578" s="238"/>
      <c r="S578" s="238"/>
      <c r="T578" s="238"/>
      <c r="U578" s="238"/>
      <c r="V578" s="238"/>
      <c r="W578" s="238"/>
      <c r="X578" s="238"/>
      <c r="Y578" s="238"/>
      <c r="Z578" s="238"/>
      <c r="AA578" s="238"/>
    </row>
    <row r="579" spans="2:27" s="10" customFormat="1">
      <c r="B579" s="235"/>
      <c r="C579" s="11"/>
      <c r="D579" s="11"/>
      <c r="E579" s="11"/>
      <c r="F579" s="236"/>
      <c r="G579" s="236"/>
      <c r="H579" s="11"/>
      <c r="I579" s="237"/>
      <c r="J579" s="237"/>
      <c r="K579" s="237"/>
      <c r="L579" s="237"/>
      <c r="M579" s="238"/>
      <c r="N579" s="238"/>
      <c r="O579" s="238"/>
      <c r="P579" s="238"/>
      <c r="Q579" s="238"/>
      <c r="R579" s="238"/>
      <c r="S579" s="238"/>
      <c r="T579" s="238"/>
      <c r="U579" s="238"/>
      <c r="V579" s="238"/>
      <c r="W579" s="238"/>
      <c r="X579" s="238"/>
      <c r="Y579" s="238"/>
      <c r="Z579" s="238"/>
      <c r="AA579" s="238"/>
    </row>
    <row r="580" spans="2:27" s="10" customFormat="1">
      <c r="B580" s="235"/>
      <c r="C580" s="11"/>
      <c r="D580" s="11"/>
      <c r="E580" s="11"/>
      <c r="F580" s="236"/>
      <c r="G580" s="236"/>
      <c r="H580" s="11"/>
      <c r="I580" s="237"/>
      <c r="J580" s="237"/>
      <c r="K580" s="237"/>
      <c r="L580" s="237"/>
      <c r="M580" s="238"/>
      <c r="N580" s="238"/>
      <c r="O580" s="238"/>
      <c r="P580" s="238"/>
      <c r="Q580" s="238"/>
      <c r="R580" s="238"/>
      <c r="S580" s="238"/>
      <c r="T580" s="238"/>
      <c r="U580" s="238"/>
      <c r="V580" s="238"/>
      <c r="W580" s="238"/>
      <c r="X580" s="238"/>
      <c r="Y580" s="238"/>
      <c r="Z580" s="238"/>
      <c r="AA580" s="238"/>
    </row>
    <row r="581" spans="2:27" s="10" customFormat="1">
      <c r="B581" s="235"/>
      <c r="C581" s="11"/>
      <c r="D581" s="11"/>
      <c r="E581" s="11"/>
      <c r="F581" s="236"/>
      <c r="G581" s="236"/>
      <c r="H581" s="11"/>
      <c r="I581" s="237"/>
      <c r="J581" s="237"/>
      <c r="K581" s="237"/>
      <c r="L581" s="237"/>
      <c r="M581" s="238"/>
      <c r="N581" s="238"/>
      <c r="O581" s="238"/>
      <c r="P581" s="238"/>
      <c r="Q581" s="238"/>
      <c r="R581" s="238"/>
      <c r="S581" s="238"/>
      <c r="T581" s="238"/>
      <c r="U581" s="238"/>
      <c r="V581" s="238"/>
      <c r="W581" s="238"/>
      <c r="X581" s="238"/>
      <c r="Y581" s="238"/>
      <c r="Z581" s="238"/>
      <c r="AA581" s="238"/>
    </row>
    <row r="582" spans="2:27" s="10" customFormat="1">
      <c r="B582" s="235"/>
      <c r="C582" s="11"/>
      <c r="D582" s="11"/>
      <c r="E582" s="11"/>
      <c r="F582" s="236"/>
      <c r="G582" s="236"/>
      <c r="H582" s="11"/>
      <c r="I582" s="237"/>
      <c r="J582" s="237"/>
      <c r="K582" s="237"/>
      <c r="L582" s="237"/>
      <c r="M582" s="238"/>
      <c r="N582" s="238"/>
      <c r="O582" s="238"/>
      <c r="P582" s="238"/>
      <c r="Q582" s="238"/>
      <c r="R582" s="238"/>
      <c r="S582" s="238"/>
      <c r="T582" s="238"/>
      <c r="U582" s="238"/>
      <c r="V582" s="238"/>
      <c r="W582" s="238"/>
      <c r="X582" s="238"/>
      <c r="Y582" s="238"/>
      <c r="Z582" s="238"/>
      <c r="AA582" s="238"/>
    </row>
    <row r="583" spans="2:27" s="10" customFormat="1">
      <c r="B583" s="235"/>
      <c r="C583" s="11"/>
      <c r="D583" s="11"/>
      <c r="E583" s="11"/>
      <c r="F583" s="236"/>
      <c r="G583" s="236"/>
      <c r="H583" s="11"/>
      <c r="I583" s="237"/>
      <c r="J583" s="237"/>
      <c r="K583" s="237"/>
      <c r="L583" s="237"/>
      <c r="M583" s="238"/>
      <c r="N583" s="238"/>
      <c r="O583" s="238"/>
      <c r="P583" s="238"/>
      <c r="Q583" s="238"/>
      <c r="R583" s="238"/>
      <c r="S583" s="238"/>
      <c r="T583" s="238"/>
      <c r="U583" s="238"/>
      <c r="V583" s="238"/>
      <c r="W583" s="238"/>
      <c r="X583" s="238"/>
      <c r="Y583" s="238"/>
      <c r="Z583" s="238"/>
      <c r="AA583" s="238"/>
    </row>
    <row r="584" spans="2:27" s="10" customFormat="1">
      <c r="B584" s="235"/>
      <c r="C584" s="11"/>
      <c r="D584" s="11"/>
      <c r="E584" s="11"/>
      <c r="F584" s="236"/>
      <c r="G584" s="236"/>
      <c r="H584" s="11"/>
      <c r="I584" s="237"/>
      <c r="J584" s="237"/>
      <c r="K584" s="237"/>
      <c r="L584" s="237"/>
      <c r="M584" s="238"/>
      <c r="N584" s="238"/>
      <c r="O584" s="238"/>
      <c r="P584" s="238"/>
      <c r="Q584" s="238"/>
      <c r="R584" s="238"/>
      <c r="S584" s="238"/>
      <c r="T584" s="238"/>
      <c r="U584" s="238"/>
      <c r="V584" s="238"/>
      <c r="W584" s="238"/>
      <c r="X584" s="238"/>
      <c r="Y584" s="238"/>
      <c r="Z584" s="238"/>
      <c r="AA584" s="238"/>
    </row>
    <row r="585" spans="2:27" s="10" customFormat="1">
      <c r="B585" s="235"/>
      <c r="C585" s="11"/>
      <c r="D585" s="11"/>
      <c r="E585" s="11"/>
      <c r="F585" s="236"/>
      <c r="G585" s="236"/>
      <c r="H585" s="11"/>
      <c r="I585" s="237"/>
      <c r="J585" s="237"/>
      <c r="K585" s="237"/>
      <c r="L585" s="237"/>
      <c r="M585" s="238"/>
      <c r="N585" s="238"/>
      <c r="O585" s="238"/>
      <c r="P585" s="238"/>
      <c r="Q585" s="238"/>
      <c r="R585" s="238"/>
      <c r="S585" s="238"/>
      <c r="T585" s="238"/>
      <c r="U585" s="238"/>
      <c r="V585" s="238"/>
      <c r="W585" s="238"/>
      <c r="X585" s="238"/>
      <c r="Y585" s="238"/>
      <c r="Z585" s="238"/>
      <c r="AA585" s="238"/>
    </row>
    <row r="586" spans="2:27" s="10" customFormat="1">
      <c r="B586" s="235"/>
      <c r="C586" s="11"/>
      <c r="D586" s="11"/>
      <c r="E586" s="11"/>
      <c r="F586" s="236"/>
      <c r="G586" s="236"/>
      <c r="H586" s="11"/>
      <c r="I586" s="237"/>
      <c r="J586" s="237"/>
      <c r="K586" s="237"/>
      <c r="L586" s="237"/>
      <c r="M586" s="238"/>
      <c r="N586" s="238"/>
      <c r="O586" s="238"/>
      <c r="P586" s="238"/>
      <c r="Q586" s="238"/>
      <c r="R586" s="238"/>
      <c r="S586" s="238"/>
      <c r="T586" s="238"/>
      <c r="U586" s="238"/>
      <c r="V586" s="238"/>
      <c r="W586" s="238"/>
      <c r="X586" s="238"/>
      <c r="Y586" s="238"/>
      <c r="Z586" s="238"/>
      <c r="AA586" s="238"/>
    </row>
    <row r="587" spans="2:27" s="10" customFormat="1">
      <c r="B587" s="235"/>
      <c r="C587" s="11"/>
      <c r="D587" s="11"/>
      <c r="E587" s="11"/>
      <c r="F587" s="236"/>
      <c r="G587" s="236"/>
      <c r="H587" s="11"/>
      <c r="I587" s="237"/>
      <c r="J587" s="237"/>
      <c r="K587" s="237"/>
      <c r="L587" s="237"/>
      <c r="M587" s="238"/>
      <c r="N587" s="238"/>
      <c r="O587" s="238"/>
      <c r="P587" s="238"/>
      <c r="Q587" s="238"/>
      <c r="R587" s="238"/>
      <c r="S587" s="238"/>
      <c r="T587" s="238"/>
      <c r="U587" s="238"/>
      <c r="V587" s="238"/>
      <c r="W587" s="238"/>
      <c r="X587" s="238"/>
      <c r="Y587" s="238"/>
      <c r="Z587" s="238"/>
      <c r="AA587" s="238"/>
    </row>
    <row r="588" spans="2:27" s="10" customFormat="1">
      <c r="B588" s="235"/>
      <c r="C588" s="11"/>
      <c r="D588" s="11"/>
      <c r="E588" s="11"/>
      <c r="F588" s="236"/>
      <c r="G588" s="236"/>
      <c r="H588" s="11"/>
      <c r="I588" s="237"/>
      <c r="J588" s="237"/>
      <c r="K588" s="237"/>
      <c r="L588" s="237"/>
      <c r="M588" s="238"/>
      <c r="N588" s="238"/>
      <c r="O588" s="238"/>
      <c r="P588" s="238"/>
      <c r="Q588" s="238"/>
      <c r="R588" s="238"/>
      <c r="S588" s="238"/>
      <c r="T588" s="238"/>
      <c r="U588" s="238"/>
      <c r="V588" s="238"/>
      <c r="W588" s="238"/>
      <c r="X588" s="238"/>
      <c r="Y588" s="238"/>
      <c r="Z588" s="238"/>
      <c r="AA588" s="238"/>
    </row>
    <row r="589" spans="2:27" s="10" customFormat="1">
      <c r="B589" s="235"/>
      <c r="C589" s="11"/>
      <c r="D589" s="11"/>
      <c r="E589" s="11"/>
      <c r="F589" s="236"/>
      <c r="G589" s="236"/>
      <c r="H589" s="11"/>
      <c r="I589" s="237"/>
      <c r="J589" s="237"/>
      <c r="K589" s="237"/>
      <c r="L589" s="237"/>
      <c r="M589" s="238"/>
      <c r="N589" s="238"/>
      <c r="O589" s="238"/>
      <c r="P589" s="238"/>
      <c r="Q589" s="238"/>
      <c r="R589" s="238"/>
      <c r="S589" s="238"/>
      <c r="T589" s="238"/>
      <c r="U589" s="238"/>
      <c r="V589" s="238"/>
      <c r="W589" s="238"/>
      <c r="X589" s="238"/>
      <c r="Y589" s="238"/>
      <c r="Z589" s="238"/>
      <c r="AA589" s="238"/>
    </row>
    <row r="590" spans="2:27" s="10" customFormat="1">
      <c r="B590" s="235"/>
      <c r="C590" s="11"/>
      <c r="D590" s="11"/>
      <c r="E590" s="11"/>
      <c r="F590" s="236"/>
      <c r="G590" s="236"/>
      <c r="H590" s="11"/>
      <c r="I590" s="237"/>
      <c r="J590" s="237"/>
      <c r="K590" s="237"/>
      <c r="L590" s="237"/>
      <c r="M590" s="238"/>
      <c r="N590" s="238"/>
      <c r="O590" s="238"/>
      <c r="P590" s="238"/>
      <c r="Q590" s="238"/>
      <c r="R590" s="238"/>
      <c r="S590" s="238"/>
      <c r="T590" s="238"/>
      <c r="U590" s="238"/>
      <c r="V590" s="238"/>
      <c r="W590" s="238"/>
      <c r="X590" s="238"/>
      <c r="Y590" s="238"/>
      <c r="Z590" s="238"/>
      <c r="AA590" s="238"/>
    </row>
    <row r="591" spans="2:27" s="10" customFormat="1">
      <c r="B591" s="235"/>
      <c r="C591" s="11"/>
      <c r="D591" s="11"/>
      <c r="E591" s="11"/>
      <c r="F591" s="236"/>
      <c r="G591" s="236"/>
      <c r="H591" s="11"/>
      <c r="I591" s="237"/>
      <c r="J591" s="237"/>
      <c r="K591" s="237"/>
      <c r="L591" s="237"/>
      <c r="M591" s="238"/>
      <c r="N591" s="238"/>
      <c r="O591" s="238"/>
      <c r="P591" s="238"/>
      <c r="Q591" s="238"/>
      <c r="R591" s="238"/>
      <c r="S591" s="238"/>
      <c r="T591" s="238"/>
      <c r="U591" s="238"/>
      <c r="V591" s="238"/>
      <c r="W591" s="238"/>
      <c r="X591" s="238"/>
      <c r="Y591" s="238"/>
      <c r="Z591" s="238"/>
      <c r="AA591" s="238"/>
    </row>
    <row r="592" spans="2:27" s="10" customFormat="1">
      <c r="B592" s="235"/>
      <c r="C592" s="11"/>
      <c r="D592" s="11"/>
      <c r="E592" s="11"/>
      <c r="F592" s="236"/>
      <c r="G592" s="236"/>
      <c r="H592" s="11"/>
      <c r="I592" s="237"/>
      <c r="J592" s="237"/>
      <c r="K592" s="237"/>
      <c r="L592" s="237"/>
      <c r="M592" s="238"/>
      <c r="N592" s="238"/>
      <c r="O592" s="238"/>
      <c r="P592" s="238"/>
      <c r="Q592" s="238"/>
      <c r="R592" s="238"/>
      <c r="S592" s="238"/>
      <c r="T592" s="238"/>
      <c r="U592" s="238"/>
      <c r="V592" s="238"/>
      <c r="W592" s="238"/>
      <c r="X592" s="238"/>
      <c r="Y592" s="238"/>
      <c r="Z592" s="238"/>
      <c r="AA592" s="238"/>
    </row>
    <row r="593" spans="2:27" s="10" customFormat="1">
      <c r="B593" s="235"/>
      <c r="C593" s="11"/>
      <c r="D593" s="11"/>
      <c r="E593" s="11"/>
      <c r="F593" s="236"/>
      <c r="G593" s="236"/>
      <c r="H593" s="11"/>
      <c r="I593" s="237"/>
      <c r="J593" s="237"/>
      <c r="K593" s="237"/>
      <c r="L593" s="237"/>
      <c r="M593" s="238"/>
      <c r="N593" s="238"/>
      <c r="O593" s="238"/>
      <c r="P593" s="238"/>
      <c r="Q593" s="238"/>
      <c r="R593" s="238"/>
      <c r="S593" s="238"/>
      <c r="T593" s="238"/>
      <c r="U593" s="238"/>
      <c r="V593" s="238"/>
      <c r="W593" s="238"/>
      <c r="X593" s="238"/>
      <c r="Y593" s="238"/>
      <c r="Z593" s="238"/>
      <c r="AA593" s="238"/>
    </row>
    <row r="594" spans="2:27" s="10" customFormat="1">
      <c r="B594" s="235"/>
      <c r="C594" s="11"/>
      <c r="D594" s="11"/>
      <c r="E594" s="11"/>
      <c r="F594" s="236"/>
      <c r="G594" s="236"/>
      <c r="H594" s="11"/>
      <c r="I594" s="237"/>
      <c r="J594" s="237"/>
      <c r="K594" s="237"/>
      <c r="L594" s="237"/>
      <c r="M594" s="238"/>
      <c r="N594" s="238"/>
      <c r="O594" s="238"/>
      <c r="P594" s="238"/>
      <c r="Q594" s="238"/>
      <c r="R594" s="238"/>
      <c r="S594" s="238"/>
      <c r="T594" s="238"/>
      <c r="U594" s="238"/>
      <c r="V594" s="238"/>
      <c r="W594" s="238"/>
      <c r="X594" s="238"/>
      <c r="Y594" s="238"/>
      <c r="Z594" s="238"/>
      <c r="AA594" s="238"/>
    </row>
    <row r="595" spans="2:27" s="10" customFormat="1">
      <c r="B595" s="235"/>
      <c r="C595" s="11"/>
      <c r="D595" s="11"/>
      <c r="E595" s="11"/>
      <c r="F595" s="236"/>
      <c r="G595" s="236"/>
      <c r="H595" s="11"/>
      <c r="I595" s="237"/>
      <c r="J595" s="237"/>
      <c r="K595" s="237"/>
      <c r="L595" s="237"/>
      <c r="M595" s="238"/>
      <c r="N595" s="238"/>
      <c r="O595" s="238"/>
      <c r="P595" s="238"/>
      <c r="Q595" s="238"/>
      <c r="R595" s="238"/>
      <c r="S595" s="238"/>
      <c r="T595" s="238"/>
      <c r="U595" s="238"/>
      <c r="V595" s="238"/>
      <c r="W595" s="238"/>
      <c r="X595" s="238"/>
      <c r="Y595" s="238"/>
      <c r="Z595" s="238"/>
      <c r="AA595" s="238"/>
    </row>
    <row r="596" spans="2:27" s="10" customFormat="1">
      <c r="B596" s="235"/>
      <c r="C596" s="11"/>
      <c r="D596" s="11"/>
      <c r="E596" s="11"/>
      <c r="F596" s="236"/>
      <c r="G596" s="236"/>
      <c r="H596" s="11"/>
      <c r="I596" s="237"/>
      <c r="J596" s="237"/>
      <c r="K596" s="237"/>
      <c r="L596" s="237"/>
      <c r="M596" s="238"/>
      <c r="N596" s="238"/>
      <c r="O596" s="238"/>
      <c r="P596" s="238"/>
      <c r="Q596" s="238"/>
      <c r="R596" s="238"/>
      <c r="S596" s="238"/>
      <c r="T596" s="238"/>
      <c r="U596" s="238"/>
      <c r="V596" s="238"/>
      <c r="W596" s="238"/>
      <c r="X596" s="238"/>
      <c r="Y596" s="238"/>
      <c r="Z596" s="238"/>
      <c r="AA596" s="238"/>
    </row>
    <row r="597" spans="2:27" s="10" customFormat="1">
      <c r="B597" s="235"/>
      <c r="C597" s="11"/>
      <c r="D597" s="11"/>
      <c r="E597" s="11"/>
      <c r="F597" s="236"/>
      <c r="G597" s="236"/>
      <c r="H597" s="11"/>
      <c r="I597" s="237"/>
      <c r="J597" s="237"/>
      <c r="K597" s="237"/>
      <c r="L597" s="237"/>
      <c r="M597" s="238"/>
      <c r="N597" s="238"/>
      <c r="O597" s="238"/>
      <c r="P597" s="238"/>
      <c r="Q597" s="238"/>
      <c r="R597" s="238"/>
      <c r="S597" s="238"/>
      <c r="T597" s="238"/>
      <c r="U597" s="238"/>
      <c r="V597" s="238"/>
      <c r="W597" s="238"/>
      <c r="X597" s="238"/>
      <c r="Y597" s="238"/>
      <c r="Z597" s="238"/>
      <c r="AA597" s="238"/>
    </row>
    <row r="598" spans="2:27" s="10" customFormat="1">
      <c r="B598" s="235"/>
      <c r="C598" s="11"/>
      <c r="D598" s="11"/>
      <c r="E598" s="11"/>
      <c r="F598" s="236"/>
      <c r="G598" s="236"/>
      <c r="H598" s="11"/>
      <c r="I598" s="237"/>
      <c r="J598" s="237"/>
      <c r="K598" s="237"/>
      <c r="L598" s="237"/>
      <c r="M598" s="238"/>
      <c r="N598" s="238"/>
      <c r="O598" s="238"/>
      <c r="P598" s="238"/>
      <c r="Q598" s="238"/>
      <c r="R598" s="238"/>
      <c r="S598" s="238"/>
      <c r="T598" s="238"/>
      <c r="U598" s="238"/>
      <c r="V598" s="238"/>
      <c r="W598" s="238"/>
      <c r="X598" s="238"/>
      <c r="Y598" s="238"/>
      <c r="Z598" s="238"/>
      <c r="AA598" s="238"/>
    </row>
    <row r="599" spans="2:27" s="10" customFormat="1">
      <c r="B599" s="235"/>
      <c r="C599" s="11"/>
      <c r="D599" s="11"/>
      <c r="E599" s="11"/>
      <c r="F599" s="236"/>
      <c r="G599" s="236"/>
      <c r="H599" s="11"/>
      <c r="I599" s="237"/>
      <c r="J599" s="237"/>
      <c r="K599" s="237"/>
      <c r="L599" s="237"/>
      <c r="M599" s="238"/>
      <c r="N599" s="238"/>
      <c r="O599" s="238"/>
      <c r="P599" s="238"/>
      <c r="Q599" s="238"/>
      <c r="R599" s="238"/>
      <c r="S599" s="238"/>
      <c r="T599" s="238"/>
      <c r="U599" s="238"/>
      <c r="V599" s="238"/>
      <c r="W599" s="238"/>
      <c r="X599" s="238"/>
      <c r="Y599" s="238"/>
      <c r="Z599" s="238"/>
      <c r="AA599" s="238"/>
    </row>
    <row r="600" spans="2:27" s="10" customFormat="1">
      <c r="B600" s="235"/>
      <c r="C600" s="11"/>
      <c r="D600" s="11"/>
      <c r="E600" s="11"/>
      <c r="F600" s="236"/>
      <c r="G600" s="236"/>
      <c r="H600" s="11"/>
      <c r="I600" s="237"/>
      <c r="J600" s="237"/>
      <c r="K600" s="237"/>
      <c r="L600" s="237"/>
      <c r="M600" s="238"/>
      <c r="N600" s="238"/>
      <c r="O600" s="238"/>
      <c r="P600" s="238"/>
      <c r="Q600" s="238"/>
      <c r="R600" s="238"/>
      <c r="S600" s="238"/>
      <c r="T600" s="238"/>
      <c r="U600" s="238"/>
      <c r="V600" s="238"/>
      <c r="W600" s="238"/>
      <c r="X600" s="238"/>
      <c r="Y600" s="238"/>
      <c r="Z600" s="238"/>
      <c r="AA600" s="238"/>
    </row>
    <row r="601" spans="2:27" s="10" customFormat="1">
      <c r="B601" s="235"/>
      <c r="C601" s="11"/>
      <c r="D601" s="11"/>
      <c r="E601" s="11"/>
      <c r="F601" s="236"/>
      <c r="G601" s="236"/>
      <c r="H601" s="11"/>
      <c r="I601" s="237"/>
      <c r="J601" s="237"/>
      <c r="K601" s="237"/>
      <c r="L601" s="237"/>
      <c r="M601" s="238"/>
      <c r="N601" s="238"/>
      <c r="O601" s="238"/>
      <c r="P601" s="238"/>
      <c r="Q601" s="238"/>
      <c r="R601" s="238"/>
      <c r="S601" s="238"/>
      <c r="T601" s="238"/>
      <c r="U601" s="238"/>
      <c r="V601" s="238"/>
      <c r="W601" s="238"/>
      <c r="X601" s="238"/>
      <c r="Y601" s="238"/>
      <c r="Z601" s="238"/>
      <c r="AA601" s="238"/>
    </row>
    <row r="602" spans="2:27" s="10" customFormat="1">
      <c r="B602" s="235"/>
      <c r="C602" s="11"/>
      <c r="D602" s="11"/>
      <c r="E602" s="11"/>
      <c r="F602" s="236"/>
      <c r="G602" s="236"/>
      <c r="H602" s="11"/>
      <c r="I602" s="237"/>
      <c r="J602" s="237"/>
      <c r="K602" s="237"/>
      <c r="L602" s="237"/>
      <c r="M602" s="238"/>
      <c r="N602" s="238"/>
      <c r="O602" s="238"/>
      <c r="P602" s="238"/>
      <c r="Q602" s="238"/>
      <c r="R602" s="238"/>
      <c r="S602" s="238"/>
      <c r="T602" s="238"/>
      <c r="U602" s="238"/>
      <c r="V602" s="238"/>
      <c r="W602" s="238"/>
      <c r="X602" s="238"/>
      <c r="Y602" s="238"/>
      <c r="Z602" s="238"/>
      <c r="AA602" s="238"/>
    </row>
    <row r="603" spans="2:27" s="10" customFormat="1">
      <c r="B603" s="235"/>
      <c r="C603" s="11"/>
      <c r="D603" s="11"/>
      <c r="E603" s="11"/>
      <c r="F603" s="236"/>
      <c r="G603" s="236"/>
      <c r="H603" s="11"/>
      <c r="I603" s="237"/>
      <c r="J603" s="237"/>
      <c r="K603" s="237"/>
      <c r="L603" s="237"/>
      <c r="M603" s="238"/>
      <c r="N603" s="238"/>
      <c r="O603" s="238"/>
      <c r="P603" s="238"/>
      <c r="Q603" s="238"/>
      <c r="R603" s="238"/>
      <c r="S603" s="238"/>
      <c r="T603" s="238"/>
      <c r="U603" s="238"/>
      <c r="V603" s="238"/>
      <c r="W603" s="238"/>
      <c r="X603" s="238"/>
      <c r="Y603" s="238"/>
      <c r="Z603" s="238"/>
      <c r="AA603" s="238"/>
    </row>
    <row r="604" spans="2:27" s="10" customFormat="1">
      <c r="B604" s="235"/>
      <c r="C604" s="11"/>
      <c r="D604" s="11"/>
      <c r="E604" s="11"/>
      <c r="F604" s="236"/>
      <c r="G604" s="236"/>
      <c r="H604" s="11"/>
      <c r="I604" s="237"/>
      <c r="J604" s="237"/>
      <c r="K604" s="237"/>
      <c r="L604" s="237"/>
      <c r="M604" s="238"/>
      <c r="N604" s="238"/>
      <c r="O604" s="238"/>
      <c r="P604" s="238"/>
      <c r="Q604" s="238"/>
      <c r="R604" s="238"/>
      <c r="S604" s="238"/>
      <c r="T604" s="238"/>
      <c r="U604" s="238"/>
      <c r="V604" s="238"/>
      <c r="W604" s="238"/>
      <c r="X604" s="238"/>
      <c r="Y604" s="238"/>
      <c r="Z604" s="238"/>
      <c r="AA604" s="238"/>
    </row>
    <row r="605" spans="2:27" s="10" customFormat="1">
      <c r="B605" s="235"/>
      <c r="C605" s="11"/>
      <c r="D605" s="11"/>
      <c r="E605" s="11"/>
      <c r="F605" s="236"/>
      <c r="G605" s="236"/>
      <c r="H605" s="11"/>
      <c r="I605" s="237"/>
      <c r="J605" s="237"/>
      <c r="K605" s="237"/>
      <c r="L605" s="237"/>
      <c r="M605" s="238"/>
      <c r="N605" s="238"/>
      <c r="O605" s="238"/>
      <c r="P605" s="238"/>
      <c r="Q605" s="238"/>
      <c r="R605" s="238"/>
      <c r="S605" s="238"/>
      <c r="T605" s="238"/>
      <c r="U605" s="238"/>
      <c r="V605" s="238"/>
      <c r="W605" s="238"/>
      <c r="X605" s="238"/>
      <c r="Y605" s="238"/>
      <c r="Z605" s="238"/>
      <c r="AA605" s="238"/>
    </row>
    <row r="606" spans="2:27" s="10" customFormat="1">
      <c r="B606" s="235"/>
      <c r="C606" s="11"/>
      <c r="D606" s="11"/>
      <c r="E606" s="11"/>
      <c r="F606" s="236"/>
      <c r="G606" s="236"/>
      <c r="H606" s="11"/>
      <c r="I606" s="237"/>
      <c r="J606" s="237"/>
      <c r="K606" s="237"/>
      <c r="L606" s="237"/>
      <c r="M606" s="238"/>
      <c r="N606" s="238"/>
      <c r="O606" s="238"/>
      <c r="P606" s="238"/>
      <c r="Q606" s="238"/>
      <c r="R606" s="238"/>
      <c r="S606" s="238"/>
      <c r="T606" s="238"/>
      <c r="U606" s="238"/>
      <c r="V606" s="238"/>
      <c r="W606" s="238"/>
      <c r="X606" s="238"/>
      <c r="Y606" s="238"/>
      <c r="Z606" s="238"/>
      <c r="AA606" s="238"/>
    </row>
    <row r="607" spans="2:27" s="10" customFormat="1">
      <c r="B607" s="235"/>
      <c r="C607" s="11"/>
      <c r="D607" s="11"/>
      <c r="E607" s="11"/>
      <c r="F607" s="236"/>
      <c r="G607" s="236"/>
      <c r="H607" s="11"/>
      <c r="I607" s="237"/>
      <c r="J607" s="237"/>
      <c r="K607" s="237"/>
      <c r="L607" s="237"/>
      <c r="M607" s="238"/>
      <c r="N607" s="238"/>
      <c r="O607" s="238"/>
      <c r="P607" s="238"/>
      <c r="Q607" s="238"/>
      <c r="R607" s="238"/>
      <c r="S607" s="238"/>
      <c r="T607" s="238"/>
      <c r="U607" s="238"/>
      <c r="V607" s="238"/>
      <c r="W607" s="238"/>
      <c r="X607" s="238"/>
      <c r="Y607" s="238"/>
      <c r="Z607" s="238"/>
      <c r="AA607" s="238"/>
    </row>
    <row r="608" spans="2:27" s="10" customFormat="1">
      <c r="B608" s="235"/>
      <c r="C608" s="11"/>
      <c r="D608" s="11"/>
      <c r="E608" s="11"/>
      <c r="F608" s="236"/>
      <c r="G608" s="236"/>
      <c r="H608" s="11"/>
      <c r="I608" s="237"/>
      <c r="J608" s="237"/>
      <c r="K608" s="237"/>
      <c r="L608" s="237"/>
      <c r="M608" s="238"/>
      <c r="N608" s="238"/>
      <c r="O608" s="238"/>
      <c r="P608" s="238"/>
      <c r="Q608" s="238"/>
      <c r="R608" s="238"/>
      <c r="S608" s="238"/>
      <c r="T608" s="238"/>
      <c r="U608" s="238"/>
      <c r="V608" s="238"/>
      <c r="W608" s="238"/>
      <c r="X608" s="238"/>
      <c r="Y608" s="238"/>
      <c r="Z608" s="238"/>
      <c r="AA608" s="238"/>
    </row>
    <row r="609" spans="2:27" s="10" customFormat="1">
      <c r="B609" s="235"/>
      <c r="C609" s="11"/>
      <c r="D609" s="11"/>
      <c r="E609" s="11"/>
      <c r="F609" s="236"/>
      <c r="G609" s="236"/>
      <c r="H609" s="11"/>
      <c r="I609" s="237"/>
      <c r="J609" s="237"/>
      <c r="K609" s="237"/>
      <c r="L609" s="237"/>
      <c r="M609" s="238"/>
      <c r="N609" s="238"/>
      <c r="O609" s="238"/>
      <c r="P609" s="238"/>
      <c r="Q609" s="238"/>
      <c r="R609" s="238"/>
      <c r="S609" s="238"/>
      <c r="T609" s="238"/>
      <c r="U609" s="238"/>
      <c r="V609" s="238"/>
      <c r="W609" s="238"/>
      <c r="X609" s="238"/>
      <c r="Y609" s="238"/>
      <c r="Z609" s="238"/>
      <c r="AA609" s="238"/>
    </row>
    <row r="610" spans="2:27" s="10" customFormat="1">
      <c r="B610" s="235"/>
      <c r="C610" s="11"/>
      <c r="D610" s="11"/>
      <c r="E610" s="11"/>
      <c r="F610" s="236"/>
      <c r="G610" s="236"/>
      <c r="H610" s="11"/>
      <c r="I610" s="237"/>
      <c r="J610" s="237"/>
      <c r="K610" s="237"/>
      <c r="L610" s="237"/>
      <c r="M610" s="238"/>
      <c r="N610" s="238"/>
      <c r="O610" s="238"/>
      <c r="P610" s="238"/>
      <c r="Q610" s="238"/>
      <c r="R610" s="238"/>
      <c r="S610" s="238"/>
      <c r="T610" s="238"/>
      <c r="U610" s="238"/>
      <c r="V610" s="238"/>
      <c r="W610" s="238"/>
      <c r="X610" s="238"/>
      <c r="Y610" s="238"/>
      <c r="Z610" s="238"/>
      <c r="AA610" s="238"/>
    </row>
    <row r="611" spans="2:27" s="10" customFormat="1">
      <c r="B611" s="235"/>
      <c r="C611" s="11"/>
      <c r="D611" s="11"/>
      <c r="E611" s="11"/>
      <c r="F611" s="236"/>
      <c r="G611" s="236"/>
      <c r="H611" s="11"/>
      <c r="I611" s="237"/>
      <c r="J611" s="237"/>
      <c r="K611" s="237"/>
      <c r="L611" s="237"/>
      <c r="M611" s="238"/>
      <c r="N611" s="238"/>
      <c r="O611" s="238"/>
      <c r="P611" s="238"/>
      <c r="Q611" s="238"/>
      <c r="R611" s="238"/>
      <c r="S611" s="238"/>
      <c r="T611" s="238"/>
      <c r="U611" s="238"/>
      <c r="V611" s="238"/>
      <c r="W611" s="238"/>
      <c r="X611" s="238"/>
      <c r="Y611" s="238"/>
      <c r="Z611" s="238"/>
      <c r="AA611" s="238"/>
    </row>
    <row r="612" spans="2:27" s="10" customFormat="1">
      <c r="B612" s="235"/>
      <c r="C612" s="11"/>
      <c r="D612" s="11"/>
      <c r="E612" s="11"/>
      <c r="F612" s="236"/>
      <c r="G612" s="236"/>
      <c r="H612" s="11"/>
      <c r="I612" s="237"/>
      <c r="J612" s="237"/>
      <c r="K612" s="237"/>
      <c r="L612" s="237"/>
      <c r="M612" s="238"/>
      <c r="N612" s="238"/>
      <c r="O612" s="238"/>
      <c r="P612" s="238"/>
      <c r="Q612" s="238"/>
      <c r="R612" s="238"/>
      <c r="S612" s="238"/>
      <c r="T612" s="238"/>
      <c r="U612" s="238"/>
      <c r="V612" s="238"/>
      <c r="W612" s="238"/>
      <c r="X612" s="238"/>
      <c r="Y612" s="238"/>
      <c r="Z612" s="238"/>
      <c r="AA612" s="238"/>
    </row>
    <row r="613" spans="2:27" s="10" customFormat="1">
      <c r="B613" s="235"/>
      <c r="C613" s="11"/>
      <c r="D613" s="11"/>
      <c r="E613" s="11"/>
      <c r="F613" s="236"/>
      <c r="G613" s="236"/>
      <c r="H613" s="11"/>
      <c r="I613" s="237"/>
      <c r="J613" s="237"/>
      <c r="K613" s="237"/>
      <c r="L613" s="237"/>
      <c r="M613" s="238"/>
      <c r="N613" s="238"/>
      <c r="O613" s="238"/>
      <c r="P613" s="238"/>
      <c r="Q613" s="238"/>
      <c r="R613" s="238"/>
      <c r="S613" s="238"/>
      <c r="T613" s="238"/>
      <c r="U613" s="238"/>
      <c r="V613" s="238"/>
      <c r="W613" s="238"/>
      <c r="X613" s="238"/>
      <c r="Y613" s="238"/>
      <c r="Z613" s="238"/>
      <c r="AA613" s="238"/>
    </row>
    <row r="614" spans="2:27" s="10" customFormat="1">
      <c r="B614" s="235"/>
      <c r="C614" s="11"/>
      <c r="D614" s="11"/>
      <c r="E614" s="11"/>
      <c r="F614" s="236"/>
      <c r="G614" s="236"/>
      <c r="H614" s="11"/>
      <c r="I614" s="237"/>
      <c r="J614" s="237"/>
      <c r="K614" s="237"/>
      <c r="L614" s="237"/>
      <c r="M614" s="238"/>
      <c r="N614" s="238"/>
      <c r="O614" s="238"/>
      <c r="P614" s="238"/>
      <c r="Q614" s="238"/>
      <c r="R614" s="238"/>
      <c r="S614" s="238"/>
      <c r="T614" s="238"/>
      <c r="U614" s="238"/>
      <c r="V614" s="238"/>
      <c r="W614" s="238"/>
      <c r="X614" s="238"/>
      <c r="Y614" s="238"/>
      <c r="Z614" s="238"/>
      <c r="AA614" s="238"/>
    </row>
    <row r="615" spans="2:27" s="10" customFormat="1">
      <c r="B615" s="235"/>
      <c r="C615" s="11"/>
      <c r="D615" s="11"/>
      <c r="E615" s="11"/>
      <c r="F615" s="236"/>
      <c r="G615" s="236"/>
      <c r="H615" s="11"/>
      <c r="I615" s="237"/>
      <c r="J615" s="237"/>
      <c r="K615" s="237"/>
      <c r="L615" s="237"/>
      <c r="M615" s="238"/>
      <c r="N615" s="238"/>
      <c r="O615" s="238"/>
      <c r="P615" s="238"/>
      <c r="Q615" s="238"/>
      <c r="R615" s="238"/>
      <c r="S615" s="238"/>
      <c r="T615" s="238"/>
      <c r="U615" s="238"/>
      <c r="V615" s="238"/>
      <c r="W615" s="238"/>
      <c r="X615" s="238"/>
      <c r="Y615" s="238"/>
      <c r="Z615" s="238"/>
      <c r="AA615" s="238"/>
    </row>
    <row r="616" spans="2:27" s="10" customFormat="1">
      <c r="B616" s="235"/>
      <c r="C616" s="11"/>
      <c r="D616" s="11"/>
      <c r="E616" s="11"/>
      <c r="F616" s="236"/>
      <c r="G616" s="236"/>
      <c r="H616" s="11"/>
      <c r="I616" s="237"/>
      <c r="J616" s="237"/>
      <c r="K616" s="237"/>
      <c r="L616" s="237"/>
      <c r="M616" s="238"/>
      <c r="N616" s="238"/>
      <c r="O616" s="238"/>
      <c r="P616" s="238"/>
      <c r="Q616" s="238"/>
      <c r="R616" s="238"/>
      <c r="S616" s="238"/>
      <c r="T616" s="238"/>
      <c r="U616" s="238"/>
      <c r="V616" s="238"/>
      <c r="W616" s="238"/>
      <c r="X616" s="238"/>
      <c r="Y616" s="238"/>
      <c r="Z616" s="238"/>
      <c r="AA616" s="238"/>
    </row>
    <row r="617" spans="2:27" s="10" customFormat="1">
      <c r="B617" s="235"/>
      <c r="C617" s="11"/>
      <c r="D617" s="11"/>
      <c r="E617" s="11"/>
      <c r="F617" s="236"/>
      <c r="G617" s="236"/>
      <c r="H617" s="11"/>
      <c r="I617" s="237"/>
      <c r="J617" s="237"/>
      <c r="K617" s="237"/>
      <c r="L617" s="237"/>
      <c r="M617" s="238"/>
      <c r="N617" s="238"/>
      <c r="O617" s="238"/>
      <c r="P617" s="238"/>
      <c r="Q617" s="238"/>
      <c r="R617" s="238"/>
      <c r="S617" s="238"/>
      <c r="T617" s="238"/>
      <c r="U617" s="238"/>
      <c r="V617" s="238"/>
      <c r="W617" s="238"/>
      <c r="X617" s="238"/>
      <c r="Y617" s="238"/>
      <c r="Z617" s="238"/>
      <c r="AA617" s="238"/>
    </row>
    <row r="618" spans="2:27" s="10" customFormat="1">
      <c r="B618" s="235"/>
      <c r="C618" s="11"/>
      <c r="D618" s="11"/>
      <c r="E618" s="11"/>
      <c r="F618" s="236"/>
      <c r="G618" s="236"/>
      <c r="H618" s="11"/>
      <c r="I618" s="237"/>
      <c r="J618" s="237"/>
      <c r="K618" s="237"/>
      <c r="L618" s="237"/>
      <c r="M618" s="238"/>
      <c r="N618" s="238"/>
      <c r="O618" s="238"/>
      <c r="P618" s="238"/>
      <c r="Q618" s="238"/>
      <c r="R618" s="238"/>
      <c r="S618" s="238"/>
      <c r="T618" s="238"/>
      <c r="U618" s="238"/>
      <c r="V618" s="238"/>
      <c r="W618" s="238"/>
      <c r="X618" s="238"/>
      <c r="Y618" s="238"/>
      <c r="Z618" s="238"/>
      <c r="AA618" s="238"/>
    </row>
    <row r="619" spans="2:27" s="10" customFormat="1">
      <c r="B619" s="235"/>
      <c r="C619" s="11"/>
      <c r="D619" s="11"/>
      <c r="E619" s="11"/>
      <c r="F619" s="236"/>
      <c r="G619" s="236"/>
      <c r="H619" s="11"/>
      <c r="I619" s="237"/>
      <c r="J619" s="237"/>
      <c r="K619" s="237"/>
      <c r="L619" s="237"/>
      <c r="M619" s="238"/>
      <c r="N619" s="238"/>
      <c r="O619" s="238"/>
      <c r="P619" s="238"/>
      <c r="Q619" s="238"/>
      <c r="R619" s="238"/>
      <c r="S619" s="238"/>
      <c r="T619" s="238"/>
      <c r="U619" s="238"/>
      <c r="V619" s="238"/>
      <c r="W619" s="238"/>
      <c r="X619" s="238"/>
      <c r="Y619" s="238"/>
      <c r="Z619" s="238"/>
      <c r="AA619" s="238"/>
    </row>
    <row r="620" spans="2:27" s="10" customFormat="1">
      <c r="B620" s="235"/>
      <c r="C620" s="11"/>
      <c r="D620" s="11"/>
      <c r="E620" s="11"/>
      <c r="F620" s="236"/>
      <c r="G620" s="236"/>
      <c r="H620" s="11"/>
      <c r="I620" s="237"/>
      <c r="J620" s="237"/>
      <c r="K620" s="237"/>
      <c r="L620" s="237"/>
      <c r="M620" s="238"/>
      <c r="N620" s="238"/>
      <c r="O620" s="238"/>
      <c r="P620" s="238"/>
      <c r="Q620" s="238"/>
      <c r="R620" s="238"/>
      <c r="S620" s="238"/>
      <c r="T620" s="238"/>
      <c r="U620" s="238"/>
      <c r="V620" s="238"/>
      <c r="W620" s="238"/>
      <c r="X620" s="238"/>
      <c r="Y620" s="238"/>
      <c r="Z620" s="238"/>
      <c r="AA620" s="238"/>
    </row>
    <row r="621" spans="2:27" s="10" customFormat="1">
      <c r="B621" s="235"/>
      <c r="C621" s="11"/>
      <c r="D621" s="11"/>
      <c r="E621" s="11"/>
      <c r="F621" s="236"/>
      <c r="G621" s="236"/>
      <c r="H621" s="11"/>
      <c r="I621" s="237"/>
      <c r="J621" s="237"/>
      <c r="K621" s="237"/>
      <c r="L621" s="237"/>
      <c r="M621" s="238"/>
      <c r="N621" s="238"/>
      <c r="O621" s="238"/>
      <c r="P621" s="238"/>
      <c r="Q621" s="238"/>
      <c r="R621" s="238"/>
      <c r="S621" s="238"/>
      <c r="T621" s="238"/>
      <c r="U621" s="238"/>
      <c r="V621" s="238"/>
      <c r="W621" s="238"/>
      <c r="X621" s="238"/>
      <c r="Y621" s="238"/>
      <c r="Z621" s="238"/>
      <c r="AA621" s="238"/>
    </row>
    <row r="622" spans="2:27" s="10" customFormat="1">
      <c r="B622" s="235"/>
      <c r="C622" s="11"/>
      <c r="D622" s="11"/>
      <c r="E622" s="11"/>
      <c r="F622" s="236"/>
      <c r="G622" s="236"/>
      <c r="H622" s="11"/>
      <c r="I622" s="237"/>
      <c r="J622" s="237"/>
      <c r="K622" s="237"/>
      <c r="L622" s="237"/>
      <c r="M622" s="238"/>
      <c r="N622" s="238"/>
      <c r="O622" s="238"/>
      <c r="P622" s="238"/>
      <c r="Q622" s="238"/>
      <c r="R622" s="238"/>
      <c r="S622" s="238"/>
      <c r="T622" s="238"/>
      <c r="U622" s="238"/>
      <c r="V622" s="238"/>
      <c r="W622" s="238"/>
      <c r="X622" s="238"/>
      <c r="Y622" s="238"/>
      <c r="Z622" s="238"/>
      <c r="AA622" s="238"/>
    </row>
    <row r="623" spans="2:27" s="10" customFormat="1">
      <c r="B623" s="235"/>
      <c r="C623" s="11"/>
      <c r="D623" s="11"/>
      <c r="E623" s="11"/>
      <c r="F623" s="236"/>
      <c r="G623" s="236"/>
      <c r="H623" s="11"/>
      <c r="I623" s="237"/>
      <c r="J623" s="237"/>
      <c r="K623" s="237"/>
      <c r="L623" s="237"/>
      <c r="M623" s="238"/>
      <c r="N623" s="238"/>
      <c r="O623" s="238"/>
      <c r="P623" s="238"/>
      <c r="Q623" s="238"/>
      <c r="R623" s="238"/>
      <c r="S623" s="238"/>
      <c r="T623" s="238"/>
      <c r="U623" s="238"/>
      <c r="V623" s="238"/>
      <c r="W623" s="238"/>
      <c r="X623" s="238"/>
      <c r="Y623" s="238"/>
      <c r="Z623" s="238"/>
      <c r="AA623" s="238"/>
    </row>
    <row r="624" spans="2:27" s="10" customFormat="1">
      <c r="B624" s="235"/>
      <c r="C624" s="11"/>
      <c r="D624" s="11"/>
      <c r="E624" s="11"/>
      <c r="F624" s="236"/>
      <c r="G624" s="236"/>
      <c r="H624" s="11"/>
      <c r="I624" s="237"/>
      <c r="J624" s="237"/>
      <c r="K624" s="237"/>
      <c r="L624" s="237"/>
      <c r="M624" s="238"/>
      <c r="N624" s="238"/>
      <c r="O624" s="238"/>
      <c r="P624" s="238"/>
      <c r="Q624" s="238"/>
      <c r="R624" s="238"/>
      <c r="S624" s="238"/>
      <c r="T624" s="238"/>
      <c r="U624" s="238"/>
      <c r="V624" s="238"/>
      <c r="W624" s="238"/>
      <c r="X624" s="238"/>
      <c r="Y624" s="238"/>
      <c r="Z624" s="238"/>
      <c r="AA624" s="238"/>
    </row>
    <row r="625" spans="2:27" s="10" customFormat="1">
      <c r="B625" s="235"/>
      <c r="C625" s="11"/>
      <c r="D625" s="11"/>
      <c r="E625" s="11"/>
      <c r="F625" s="236"/>
      <c r="G625" s="236"/>
      <c r="H625" s="11"/>
      <c r="I625" s="237"/>
      <c r="J625" s="237"/>
      <c r="K625" s="237"/>
      <c r="L625" s="237"/>
      <c r="M625" s="238"/>
      <c r="N625" s="238"/>
      <c r="O625" s="238"/>
      <c r="P625" s="238"/>
      <c r="Q625" s="238"/>
      <c r="R625" s="238"/>
      <c r="S625" s="238"/>
      <c r="T625" s="238"/>
      <c r="U625" s="238"/>
      <c r="V625" s="238"/>
      <c r="W625" s="238"/>
      <c r="X625" s="238"/>
      <c r="Y625" s="238"/>
      <c r="Z625" s="238"/>
      <c r="AA625" s="238"/>
    </row>
    <row r="626" spans="2:27" s="10" customFormat="1">
      <c r="B626" s="235"/>
      <c r="C626" s="11"/>
      <c r="D626" s="11"/>
      <c r="E626" s="11"/>
      <c r="F626" s="236"/>
      <c r="G626" s="236"/>
      <c r="H626" s="11"/>
      <c r="I626" s="237"/>
      <c r="J626" s="237"/>
      <c r="K626" s="237"/>
      <c r="L626" s="237"/>
      <c r="M626" s="238"/>
      <c r="N626" s="238"/>
      <c r="O626" s="238"/>
      <c r="P626" s="238"/>
      <c r="Q626" s="238"/>
      <c r="R626" s="238"/>
      <c r="S626" s="238"/>
      <c r="T626" s="238"/>
      <c r="U626" s="238"/>
      <c r="V626" s="238"/>
      <c r="W626" s="238"/>
      <c r="X626" s="238"/>
      <c r="Y626" s="238"/>
      <c r="Z626" s="238"/>
      <c r="AA626" s="238"/>
    </row>
    <row r="627" spans="2:27" s="10" customFormat="1">
      <c r="B627" s="235"/>
      <c r="C627" s="11"/>
      <c r="D627" s="11"/>
      <c r="E627" s="11"/>
      <c r="F627" s="236"/>
      <c r="G627" s="236"/>
      <c r="H627" s="11"/>
      <c r="I627" s="237"/>
      <c r="J627" s="237"/>
      <c r="K627" s="237"/>
      <c r="L627" s="237"/>
      <c r="M627" s="238"/>
      <c r="N627" s="238"/>
      <c r="O627" s="238"/>
      <c r="P627" s="238"/>
      <c r="Q627" s="238"/>
      <c r="R627" s="238"/>
      <c r="S627" s="238"/>
      <c r="T627" s="238"/>
      <c r="U627" s="238"/>
      <c r="V627" s="238"/>
      <c r="W627" s="238"/>
      <c r="X627" s="238"/>
      <c r="Y627" s="238"/>
      <c r="Z627" s="238"/>
      <c r="AA627" s="238"/>
    </row>
    <row r="628" spans="2:27" s="10" customFormat="1">
      <c r="B628" s="235"/>
      <c r="C628" s="11"/>
      <c r="D628" s="11"/>
      <c r="E628" s="11"/>
      <c r="F628" s="236"/>
      <c r="G628" s="236"/>
      <c r="H628" s="11"/>
      <c r="I628" s="237"/>
      <c r="J628" s="237"/>
      <c r="K628" s="237"/>
      <c r="L628" s="237"/>
      <c r="M628" s="238"/>
      <c r="N628" s="238"/>
      <c r="O628" s="238"/>
      <c r="P628" s="238"/>
      <c r="Q628" s="238"/>
      <c r="R628" s="238"/>
      <c r="S628" s="238"/>
      <c r="T628" s="238"/>
      <c r="U628" s="238"/>
      <c r="V628" s="238"/>
      <c r="W628" s="238"/>
      <c r="X628" s="238"/>
      <c r="Y628" s="238"/>
      <c r="Z628" s="238"/>
      <c r="AA628" s="238"/>
    </row>
    <row r="629" spans="2:27" s="10" customFormat="1">
      <c r="B629" s="235"/>
      <c r="C629" s="11"/>
      <c r="D629" s="11"/>
      <c r="E629" s="11"/>
      <c r="F629" s="236"/>
      <c r="G629" s="236"/>
      <c r="H629" s="11"/>
      <c r="I629" s="237"/>
      <c r="J629" s="237"/>
      <c r="K629" s="237"/>
      <c r="L629" s="237"/>
      <c r="M629" s="238"/>
      <c r="N629" s="238"/>
      <c r="O629" s="238"/>
      <c r="P629" s="238"/>
      <c r="Q629" s="238"/>
      <c r="R629" s="238"/>
      <c r="S629" s="238"/>
      <c r="T629" s="238"/>
      <c r="U629" s="238"/>
      <c r="V629" s="238"/>
      <c r="W629" s="238"/>
      <c r="X629" s="238"/>
      <c r="Y629" s="238"/>
      <c r="Z629" s="238"/>
      <c r="AA629" s="238"/>
    </row>
    <row r="630" spans="2:27" s="10" customFormat="1">
      <c r="B630" s="235"/>
      <c r="C630" s="11"/>
      <c r="D630" s="11"/>
      <c r="E630" s="11"/>
      <c r="F630" s="236"/>
      <c r="G630" s="236"/>
      <c r="H630" s="11"/>
      <c r="I630" s="237"/>
      <c r="J630" s="237"/>
      <c r="K630" s="237"/>
      <c r="L630" s="237"/>
      <c r="M630" s="238"/>
      <c r="N630" s="238"/>
      <c r="O630" s="238"/>
      <c r="P630" s="238"/>
      <c r="Q630" s="238"/>
      <c r="R630" s="238"/>
      <c r="S630" s="238"/>
      <c r="T630" s="238"/>
      <c r="U630" s="238"/>
      <c r="V630" s="238"/>
      <c r="W630" s="238"/>
      <c r="X630" s="238"/>
      <c r="Y630" s="238"/>
      <c r="Z630" s="238"/>
      <c r="AA630" s="238"/>
    </row>
    <row r="631" spans="2:27" s="10" customFormat="1">
      <c r="B631" s="235"/>
      <c r="C631" s="11"/>
      <c r="D631" s="11"/>
      <c r="E631" s="11"/>
      <c r="F631" s="236"/>
      <c r="G631" s="236"/>
      <c r="H631" s="11"/>
      <c r="I631" s="237"/>
      <c r="J631" s="237"/>
      <c r="K631" s="237"/>
      <c r="L631" s="237"/>
      <c r="M631" s="238"/>
      <c r="N631" s="238"/>
      <c r="O631" s="238"/>
      <c r="P631" s="238"/>
      <c r="Q631" s="238"/>
      <c r="R631" s="238"/>
      <c r="S631" s="238"/>
      <c r="T631" s="238"/>
      <c r="U631" s="238"/>
      <c r="V631" s="238"/>
      <c r="W631" s="238"/>
      <c r="X631" s="238"/>
      <c r="Y631" s="238"/>
      <c r="Z631" s="238"/>
      <c r="AA631" s="238"/>
    </row>
    <row r="632" spans="2:27" s="10" customFormat="1">
      <c r="B632" s="235"/>
      <c r="C632" s="11"/>
      <c r="D632" s="11"/>
      <c r="E632" s="11"/>
      <c r="F632" s="236"/>
      <c r="G632" s="236"/>
      <c r="H632" s="11"/>
      <c r="I632" s="237"/>
      <c r="J632" s="237"/>
      <c r="K632" s="237"/>
      <c r="L632" s="237"/>
      <c r="M632" s="238"/>
      <c r="N632" s="238"/>
      <c r="O632" s="238"/>
      <c r="P632" s="238"/>
      <c r="Q632" s="238"/>
      <c r="R632" s="238"/>
      <c r="S632" s="238"/>
      <c r="T632" s="238"/>
      <c r="U632" s="238"/>
      <c r="V632" s="238"/>
      <c r="W632" s="238"/>
      <c r="X632" s="238"/>
      <c r="Y632" s="238"/>
      <c r="Z632" s="238"/>
      <c r="AA632" s="238"/>
    </row>
    <row r="633" spans="2:27" s="10" customFormat="1">
      <c r="B633" s="235"/>
      <c r="C633" s="11"/>
      <c r="D633" s="11"/>
      <c r="E633" s="11"/>
      <c r="F633" s="236"/>
      <c r="G633" s="236"/>
      <c r="H633" s="11"/>
      <c r="I633" s="237"/>
      <c r="J633" s="237"/>
      <c r="K633" s="237"/>
      <c r="L633" s="237"/>
      <c r="M633" s="238"/>
      <c r="N633" s="238"/>
      <c r="O633" s="238"/>
      <c r="P633" s="238"/>
      <c r="Q633" s="238"/>
      <c r="R633" s="238"/>
      <c r="S633" s="238"/>
      <c r="T633" s="238"/>
      <c r="U633" s="238"/>
      <c r="V633" s="238"/>
      <c r="W633" s="238"/>
      <c r="X633" s="238"/>
      <c r="Y633" s="238"/>
      <c r="Z633" s="238"/>
      <c r="AA633" s="238"/>
    </row>
    <row r="634" spans="2:27" s="10" customFormat="1">
      <c r="B634" s="235"/>
      <c r="C634" s="11"/>
      <c r="D634" s="11"/>
      <c r="E634" s="11"/>
      <c r="F634" s="236"/>
      <c r="G634" s="236"/>
      <c r="H634" s="11"/>
      <c r="I634" s="237"/>
      <c r="J634" s="237"/>
      <c r="K634" s="237"/>
      <c r="L634" s="237"/>
      <c r="M634" s="238"/>
      <c r="N634" s="238"/>
      <c r="O634" s="238"/>
      <c r="P634" s="238"/>
      <c r="Q634" s="238"/>
      <c r="R634" s="238"/>
      <c r="S634" s="238"/>
      <c r="T634" s="238"/>
      <c r="U634" s="238"/>
      <c r="V634" s="238"/>
      <c r="W634" s="238"/>
      <c r="X634" s="238"/>
      <c r="Y634" s="238"/>
      <c r="Z634" s="238"/>
      <c r="AA634" s="238"/>
    </row>
    <row r="635" spans="2:27" s="10" customFormat="1">
      <c r="B635" s="235"/>
      <c r="C635" s="11"/>
      <c r="D635" s="11"/>
      <c r="E635" s="11"/>
      <c r="F635" s="236"/>
      <c r="G635" s="236"/>
      <c r="H635" s="11"/>
      <c r="I635" s="237"/>
      <c r="J635" s="237"/>
      <c r="K635" s="237"/>
      <c r="L635" s="237"/>
      <c r="M635" s="238"/>
      <c r="N635" s="238"/>
      <c r="O635" s="238"/>
      <c r="P635" s="238"/>
      <c r="Q635" s="238"/>
      <c r="R635" s="238"/>
      <c r="S635" s="238"/>
      <c r="T635" s="238"/>
      <c r="U635" s="238"/>
      <c r="V635" s="238"/>
      <c r="W635" s="238"/>
      <c r="X635" s="238"/>
      <c r="Y635" s="238"/>
      <c r="Z635" s="238"/>
      <c r="AA635" s="238"/>
    </row>
    <row r="636" spans="2:27" s="10" customFormat="1">
      <c r="B636" s="235"/>
      <c r="C636" s="11"/>
      <c r="D636" s="11"/>
      <c r="E636" s="11"/>
      <c r="F636" s="236"/>
      <c r="G636" s="236"/>
      <c r="H636" s="11"/>
      <c r="I636" s="237"/>
      <c r="J636" s="237"/>
      <c r="K636" s="237"/>
      <c r="L636" s="237"/>
      <c r="M636" s="238"/>
      <c r="N636" s="238"/>
      <c r="O636" s="238"/>
      <c r="P636" s="238"/>
      <c r="Q636" s="238"/>
      <c r="R636" s="238"/>
      <c r="S636" s="238"/>
      <c r="T636" s="238"/>
      <c r="U636" s="238"/>
      <c r="V636" s="238"/>
      <c r="W636" s="238"/>
      <c r="X636" s="238"/>
      <c r="Y636" s="238"/>
      <c r="Z636" s="238"/>
      <c r="AA636" s="238"/>
    </row>
    <row r="637" spans="2:27" s="10" customFormat="1">
      <c r="B637" s="235"/>
      <c r="C637" s="11"/>
      <c r="D637" s="11"/>
      <c r="E637" s="11"/>
      <c r="F637" s="236"/>
      <c r="G637" s="236"/>
      <c r="H637" s="11"/>
      <c r="I637" s="237"/>
      <c r="J637" s="237"/>
      <c r="K637" s="237"/>
      <c r="L637" s="237"/>
      <c r="M637" s="238"/>
      <c r="N637" s="238"/>
      <c r="O637" s="238"/>
      <c r="P637" s="238"/>
      <c r="Q637" s="238"/>
      <c r="R637" s="238"/>
      <c r="S637" s="238"/>
      <c r="T637" s="238"/>
      <c r="U637" s="238"/>
      <c r="V637" s="238"/>
      <c r="W637" s="238"/>
      <c r="X637" s="238"/>
      <c r="Y637" s="238"/>
      <c r="Z637" s="238"/>
      <c r="AA637" s="238"/>
    </row>
    <row r="638" spans="2:27" s="10" customFormat="1">
      <c r="B638" s="235"/>
      <c r="C638" s="11"/>
      <c r="D638" s="11"/>
      <c r="E638" s="11"/>
      <c r="F638" s="236"/>
      <c r="G638" s="236"/>
      <c r="H638" s="11"/>
      <c r="I638" s="237"/>
      <c r="J638" s="237"/>
      <c r="K638" s="237"/>
      <c r="L638" s="237"/>
      <c r="M638" s="238"/>
      <c r="N638" s="238"/>
      <c r="O638" s="238"/>
      <c r="P638" s="238"/>
      <c r="Q638" s="238"/>
      <c r="R638" s="238"/>
      <c r="S638" s="238"/>
      <c r="T638" s="238"/>
      <c r="U638" s="238"/>
      <c r="V638" s="238"/>
      <c r="W638" s="238"/>
      <c r="X638" s="238"/>
      <c r="Y638" s="238"/>
      <c r="Z638" s="238"/>
      <c r="AA638" s="238"/>
    </row>
    <row r="639" spans="2:27" s="10" customFormat="1">
      <c r="B639" s="235"/>
      <c r="C639" s="11"/>
      <c r="D639" s="11"/>
      <c r="E639" s="11"/>
      <c r="F639" s="236"/>
      <c r="G639" s="236"/>
      <c r="H639" s="11"/>
      <c r="I639" s="237"/>
      <c r="J639" s="237"/>
      <c r="K639" s="237"/>
      <c r="L639" s="237"/>
      <c r="M639" s="238"/>
      <c r="N639" s="238"/>
      <c r="O639" s="238"/>
      <c r="P639" s="238"/>
      <c r="Q639" s="238"/>
      <c r="R639" s="238"/>
      <c r="S639" s="238"/>
      <c r="T639" s="238"/>
      <c r="U639" s="238"/>
      <c r="V639" s="238"/>
      <c r="W639" s="238"/>
      <c r="X639" s="238"/>
      <c r="Y639" s="238"/>
      <c r="Z639" s="238"/>
      <c r="AA639" s="238"/>
    </row>
    <row r="640" spans="2:27" s="10" customFormat="1">
      <c r="B640" s="235"/>
      <c r="C640" s="11"/>
      <c r="D640" s="11"/>
      <c r="E640" s="11"/>
      <c r="F640" s="236"/>
      <c r="G640" s="236"/>
      <c r="H640" s="11"/>
      <c r="I640" s="237"/>
      <c r="J640" s="237"/>
      <c r="K640" s="237"/>
      <c r="L640" s="237"/>
      <c r="M640" s="238"/>
      <c r="N640" s="238"/>
      <c r="O640" s="238"/>
      <c r="P640" s="238"/>
      <c r="Q640" s="238"/>
      <c r="R640" s="238"/>
      <c r="S640" s="238"/>
      <c r="T640" s="238"/>
      <c r="U640" s="238"/>
      <c r="V640" s="238"/>
      <c r="W640" s="238"/>
      <c r="X640" s="238"/>
      <c r="Y640" s="238"/>
      <c r="Z640" s="238"/>
      <c r="AA640" s="238"/>
    </row>
    <row r="641" spans="2:27" s="10" customFormat="1">
      <c r="B641" s="235"/>
      <c r="C641" s="11"/>
      <c r="D641" s="11"/>
      <c r="E641" s="11"/>
      <c r="F641" s="236"/>
      <c r="G641" s="236"/>
      <c r="H641" s="11"/>
      <c r="I641" s="237"/>
      <c r="J641" s="237"/>
      <c r="K641" s="237"/>
      <c r="L641" s="237"/>
      <c r="M641" s="238"/>
      <c r="N641" s="238"/>
      <c r="O641" s="238"/>
      <c r="P641" s="238"/>
      <c r="Q641" s="238"/>
      <c r="R641" s="238"/>
      <c r="S641" s="238"/>
      <c r="T641" s="238"/>
      <c r="U641" s="238"/>
      <c r="V641" s="238"/>
      <c r="W641" s="238"/>
      <c r="X641" s="238"/>
      <c r="Y641" s="238"/>
      <c r="Z641" s="238"/>
      <c r="AA641" s="238"/>
    </row>
    <row r="642" spans="2:27" s="10" customFormat="1">
      <c r="B642" s="235"/>
      <c r="C642" s="11"/>
      <c r="D642" s="11"/>
      <c r="E642" s="11"/>
      <c r="F642" s="236"/>
      <c r="G642" s="236"/>
      <c r="H642" s="11"/>
      <c r="I642" s="237"/>
      <c r="J642" s="237"/>
      <c r="K642" s="237"/>
      <c r="L642" s="237"/>
      <c r="M642" s="238"/>
      <c r="N642" s="238"/>
      <c r="O642" s="238"/>
      <c r="P642" s="238"/>
      <c r="Q642" s="238"/>
      <c r="R642" s="238"/>
      <c r="S642" s="238"/>
      <c r="T642" s="238"/>
      <c r="U642" s="238"/>
      <c r="V642" s="238"/>
      <c r="W642" s="238"/>
      <c r="X642" s="238"/>
      <c r="Y642" s="238"/>
      <c r="Z642" s="238"/>
      <c r="AA642" s="238"/>
    </row>
    <row r="643" spans="2:27" s="10" customFormat="1">
      <c r="B643" s="235"/>
      <c r="C643" s="11"/>
      <c r="D643" s="11"/>
      <c r="E643" s="11"/>
      <c r="F643" s="236"/>
      <c r="G643" s="236"/>
      <c r="H643" s="11"/>
      <c r="I643" s="237"/>
      <c r="J643" s="237"/>
      <c r="K643" s="237"/>
      <c r="L643" s="237"/>
      <c r="M643" s="238"/>
      <c r="N643" s="238"/>
      <c r="O643" s="238"/>
      <c r="P643" s="238"/>
      <c r="Q643" s="238"/>
      <c r="R643" s="238"/>
      <c r="S643" s="238"/>
      <c r="T643" s="238"/>
      <c r="U643" s="238"/>
      <c r="V643" s="238"/>
      <c r="W643" s="238"/>
      <c r="X643" s="238"/>
      <c r="Y643" s="238"/>
      <c r="Z643" s="238"/>
      <c r="AA643" s="238"/>
    </row>
    <row r="644" spans="2:27" s="10" customFormat="1">
      <c r="B644" s="235"/>
      <c r="C644" s="11"/>
      <c r="D644" s="11"/>
      <c r="E644" s="11"/>
      <c r="F644" s="236"/>
      <c r="G644" s="236"/>
      <c r="H644" s="11"/>
      <c r="I644" s="237"/>
      <c r="J644" s="237"/>
      <c r="K644" s="237"/>
      <c r="L644" s="237"/>
      <c r="M644" s="238"/>
      <c r="N644" s="238"/>
      <c r="O644" s="238"/>
      <c r="P644" s="238"/>
      <c r="Q644" s="238"/>
      <c r="R644" s="238"/>
      <c r="S644" s="238"/>
      <c r="T644" s="238"/>
      <c r="U644" s="238"/>
      <c r="V644" s="238"/>
      <c r="W644" s="238"/>
      <c r="X644" s="238"/>
      <c r="Y644" s="238"/>
      <c r="Z644" s="238"/>
      <c r="AA644" s="238"/>
    </row>
    <row r="645" spans="2:27" s="10" customFormat="1">
      <c r="B645" s="235"/>
      <c r="C645" s="11"/>
      <c r="D645" s="11"/>
      <c r="E645" s="11"/>
      <c r="F645" s="236"/>
      <c r="G645" s="236"/>
      <c r="H645" s="11"/>
      <c r="I645" s="237"/>
      <c r="J645" s="237"/>
      <c r="K645" s="237"/>
      <c r="L645" s="237"/>
      <c r="M645" s="238"/>
      <c r="N645" s="238"/>
      <c r="O645" s="238"/>
      <c r="P645" s="238"/>
      <c r="Q645" s="238"/>
      <c r="R645" s="238"/>
      <c r="S645" s="238"/>
      <c r="T645" s="238"/>
      <c r="U645" s="238"/>
      <c r="V645" s="238"/>
      <c r="W645" s="238"/>
      <c r="X645" s="238"/>
      <c r="Y645" s="238"/>
      <c r="Z645" s="238"/>
      <c r="AA645" s="238"/>
    </row>
    <row r="646" spans="2:27" s="10" customFormat="1">
      <c r="B646" s="235"/>
      <c r="C646" s="11"/>
      <c r="D646" s="11"/>
      <c r="E646" s="11"/>
      <c r="F646" s="236"/>
      <c r="G646" s="236"/>
      <c r="H646" s="11"/>
      <c r="I646" s="237"/>
      <c r="J646" s="237"/>
      <c r="K646" s="237"/>
      <c r="L646" s="237"/>
      <c r="M646" s="238"/>
      <c r="N646" s="238"/>
      <c r="O646" s="238"/>
      <c r="P646" s="238"/>
      <c r="Q646" s="238"/>
      <c r="R646" s="238"/>
      <c r="S646" s="238"/>
      <c r="T646" s="238"/>
      <c r="U646" s="238"/>
      <c r="V646" s="238"/>
      <c r="W646" s="238"/>
      <c r="X646" s="238"/>
      <c r="Y646" s="238"/>
      <c r="Z646" s="238"/>
      <c r="AA646" s="238"/>
    </row>
    <row r="647" spans="2:27" s="10" customFormat="1">
      <c r="B647" s="235"/>
      <c r="C647" s="11"/>
      <c r="D647" s="11"/>
      <c r="E647" s="11"/>
      <c r="F647" s="236"/>
      <c r="G647" s="236"/>
      <c r="H647" s="11"/>
      <c r="I647" s="237"/>
      <c r="J647" s="237"/>
      <c r="K647" s="237"/>
      <c r="L647" s="237"/>
      <c r="M647" s="238"/>
      <c r="N647" s="238"/>
      <c r="O647" s="238"/>
      <c r="P647" s="238"/>
      <c r="Q647" s="238"/>
      <c r="R647" s="238"/>
      <c r="S647" s="238"/>
      <c r="T647" s="238"/>
      <c r="U647" s="238"/>
      <c r="V647" s="238"/>
      <c r="W647" s="238"/>
      <c r="X647" s="238"/>
      <c r="Y647" s="238"/>
      <c r="Z647" s="238"/>
      <c r="AA647" s="238"/>
    </row>
    <row r="648" spans="2:27" s="10" customFormat="1">
      <c r="B648" s="235"/>
      <c r="C648" s="11"/>
      <c r="D648" s="11"/>
      <c r="E648" s="11"/>
      <c r="F648" s="236"/>
      <c r="G648" s="236"/>
      <c r="H648" s="11"/>
      <c r="I648" s="237"/>
      <c r="J648" s="237"/>
      <c r="K648" s="237"/>
      <c r="L648" s="237"/>
      <c r="M648" s="238"/>
      <c r="N648" s="238"/>
      <c r="O648" s="238"/>
      <c r="P648" s="238"/>
      <c r="Q648" s="238"/>
      <c r="R648" s="238"/>
      <c r="S648" s="238"/>
      <c r="T648" s="238"/>
      <c r="U648" s="238"/>
      <c r="V648" s="238"/>
      <c r="W648" s="238"/>
      <c r="X648" s="238"/>
      <c r="Y648" s="238"/>
      <c r="Z648" s="238"/>
      <c r="AA648" s="238"/>
    </row>
    <row r="649" spans="2:27" s="10" customFormat="1">
      <c r="B649" s="235"/>
      <c r="C649" s="11"/>
      <c r="D649" s="11"/>
      <c r="E649" s="11"/>
      <c r="F649" s="236"/>
      <c r="G649" s="236"/>
      <c r="H649" s="11"/>
      <c r="I649" s="237"/>
      <c r="J649" s="237"/>
      <c r="K649" s="237"/>
      <c r="L649" s="237"/>
      <c r="M649" s="238"/>
      <c r="N649" s="238"/>
      <c r="O649" s="238"/>
      <c r="P649" s="238"/>
      <c r="Q649" s="238"/>
      <c r="R649" s="238"/>
      <c r="S649" s="238"/>
      <c r="T649" s="238"/>
      <c r="U649" s="238"/>
      <c r="V649" s="238"/>
      <c r="W649" s="238"/>
      <c r="X649" s="238"/>
      <c r="Y649" s="238"/>
      <c r="Z649" s="238"/>
      <c r="AA649" s="238"/>
    </row>
    <row r="650" spans="2:27" s="10" customFormat="1">
      <c r="B650" s="235"/>
      <c r="C650" s="11"/>
      <c r="D650" s="11"/>
      <c r="E650" s="11"/>
      <c r="F650" s="236"/>
      <c r="G650" s="236"/>
      <c r="H650" s="11"/>
      <c r="I650" s="237"/>
      <c r="J650" s="237"/>
      <c r="K650" s="237"/>
      <c r="L650" s="237"/>
      <c r="M650" s="238"/>
      <c r="N650" s="238"/>
      <c r="O650" s="238"/>
      <c r="P650" s="238"/>
      <c r="Q650" s="238"/>
      <c r="R650" s="238"/>
      <c r="S650" s="238"/>
      <c r="T650" s="238"/>
      <c r="U650" s="238"/>
      <c r="V650" s="238"/>
      <c r="W650" s="238"/>
      <c r="X650" s="238"/>
      <c r="Y650" s="238"/>
      <c r="Z650" s="238"/>
      <c r="AA650" s="238"/>
    </row>
    <row r="651" spans="2:27" s="10" customFormat="1">
      <c r="B651" s="235"/>
      <c r="C651" s="11"/>
      <c r="D651" s="11"/>
      <c r="E651" s="11"/>
      <c r="F651" s="236"/>
      <c r="G651" s="236"/>
      <c r="H651" s="11"/>
      <c r="I651" s="237"/>
      <c r="J651" s="237"/>
      <c r="K651" s="237"/>
      <c r="L651" s="237"/>
      <c r="M651" s="238"/>
      <c r="N651" s="238"/>
      <c r="O651" s="238"/>
      <c r="P651" s="238"/>
      <c r="Q651" s="238"/>
      <c r="R651" s="238"/>
      <c r="S651" s="238"/>
      <c r="T651" s="238"/>
      <c r="U651" s="238"/>
      <c r="V651" s="238"/>
      <c r="W651" s="238"/>
      <c r="X651" s="238"/>
      <c r="Y651" s="238"/>
      <c r="Z651" s="238"/>
      <c r="AA651" s="238"/>
    </row>
    <row r="652" spans="2:27" s="10" customFormat="1">
      <c r="B652" s="235"/>
      <c r="C652" s="11"/>
      <c r="D652" s="11"/>
      <c r="E652" s="11"/>
      <c r="F652" s="236"/>
      <c r="G652" s="236"/>
      <c r="H652" s="11"/>
      <c r="I652" s="237"/>
      <c r="J652" s="237"/>
      <c r="K652" s="237"/>
      <c r="L652" s="237"/>
      <c r="M652" s="238"/>
      <c r="N652" s="238"/>
      <c r="O652" s="238"/>
      <c r="P652" s="238"/>
      <c r="Q652" s="238"/>
      <c r="R652" s="238"/>
      <c r="S652" s="238"/>
      <c r="T652" s="238"/>
      <c r="U652" s="238"/>
      <c r="V652" s="238"/>
      <c r="W652" s="238"/>
      <c r="X652" s="238"/>
      <c r="Y652" s="238"/>
      <c r="Z652" s="238"/>
      <c r="AA652" s="238"/>
    </row>
    <row r="653" spans="2:27" s="10" customFormat="1">
      <c r="B653" s="235"/>
      <c r="C653" s="11"/>
      <c r="D653" s="11"/>
      <c r="E653" s="11"/>
      <c r="F653" s="236"/>
      <c r="G653" s="236"/>
      <c r="H653" s="11"/>
      <c r="I653" s="237"/>
      <c r="J653" s="237"/>
      <c r="K653" s="237"/>
      <c r="L653" s="237"/>
      <c r="M653" s="238"/>
      <c r="N653" s="238"/>
      <c r="O653" s="238"/>
      <c r="P653" s="238"/>
      <c r="Q653" s="238"/>
      <c r="R653" s="238"/>
      <c r="S653" s="238"/>
      <c r="T653" s="238"/>
      <c r="U653" s="238"/>
      <c r="V653" s="238"/>
      <c r="W653" s="238"/>
      <c r="X653" s="238"/>
      <c r="Y653" s="238"/>
      <c r="Z653" s="238"/>
      <c r="AA653" s="238"/>
    </row>
    <row r="654" spans="2:27" s="10" customFormat="1">
      <c r="B654" s="235"/>
      <c r="C654" s="11"/>
      <c r="D654" s="11"/>
      <c r="E654" s="11"/>
      <c r="F654" s="236"/>
      <c r="G654" s="236"/>
      <c r="H654" s="11"/>
      <c r="I654" s="237"/>
      <c r="J654" s="237"/>
      <c r="K654" s="237"/>
      <c r="L654" s="237"/>
      <c r="M654" s="238"/>
      <c r="N654" s="238"/>
      <c r="O654" s="238"/>
      <c r="P654" s="238"/>
      <c r="Q654" s="238"/>
      <c r="R654" s="238"/>
      <c r="S654" s="238"/>
      <c r="T654" s="238"/>
      <c r="U654" s="238"/>
      <c r="V654" s="238"/>
      <c r="W654" s="238"/>
      <c r="X654" s="238"/>
      <c r="Y654" s="238"/>
      <c r="Z654" s="238"/>
      <c r="AA654" s="238"/>
    </row>
    <row r="655" spans="2:27" s="10" customFormat="1">
      <c r="B655" s="235"/>
      <c r="C655" s="11"/>
      <c r="D655" s="11"/>
      <c r="E655" s="11"/>
      <c r="F655" s="236"/>
      <c r="G655" s="236"/>
      <c r="H655" s="11"/>
      <c r="I655" s="237"/>
      <c r="J655" s="237"/>
      <c r="K655" s="237"/>
      <c r="L655" s="237"/>
      <c r="M655" s="238"/>
      <c r="N655" s="238"/>
      <c r="O655" s="238"/>
      <c r="P655" s="238"/>
      <c r="Q655" s="238"/>
      <c r="R655" s="238"/>
      <c r="S655" s="238"/>
      <c r="T655" s="238"/>
      <c r="U655" s="238"/>
      <c r="V655" s="238"/>
      <c r="W655" s="238"/>
      <c r="X655" s="238"/>
      <c r="Y655" s="238"/>
      <c r="Z655" s="238"/>
      <c r="AA655" s="238"/>
    </row>
    <row r="656" spans="2:27" s="10" customFormat="1">
      <c r="B656" s="235"/>
      <c r="C656" s="11"/>
      <c r="D656" s="11"/>
      <c r="E656" s="11"/>
      <c r="F656" s="236"/>
      <c r="G656" s="236"/>
      <c r="H656" s="11"/>
      <c r="I656" s="237"/>
      <c r="J656" s="237"/>
      <c r="K656" s="237"/>
      <c r="L656" s="237"/>
      <c r="M656" s="238"/>
      <c r="N656" s="238"/>
      <c r="O656" s="238"/>
      <c r="P656" s="238"/>
      <c r="Q656" s="238"/>
      <c r="R656" s="238"/>
      <c r="S656" s="238"/>
      <c r="T656" s="238"/>
      <c r="U656" s="238"/>
      <c r="V656" s="238"/>
      <c r="W656" s="238"/>
      <c r="X656" s="238"/>
      <c r="Y656" s="238"/>
      <c r="Z656" s="238"/>
      <c r="AA656" s="238"/>
    </row>
    <row r="657" spans="2:27" s="10" customFormat="1">
      <c r="B657" s="235"/>
      <c r="C657" s="11"/>
      <c r="D657" s="11"/>
      <c r="E657" s="11"/>
      <c r="F657" s="236"/>
      <c r="G657" s="236"/>
      <c r="H657" s="11"/>
      <c r="I657" s="237"/>
      <c r="J657" s="237"/>
      <c r="K657" s="237"/>
      <c r="L657" s="237"/>
      <c r="M657" s="238"/>
      <c r="N657" s="238"/>
      <c r="O657" s="238"/>
      <c r="P657" s="238"/>
      <c r="Q657" s="238"/>
      <c r="R657" s="238"/>
      <c r="S657" s="238"/>
      <c r="T657" s="238"/>
      <c r="U657" s="238"/>
      <c r="V657" s="238"/>
      <c r="W657" s="238"/>
      <c r="X657" s="238"/>
      <c r="Y657" s="238"/>
      <c r="Z657" s="238"/>
      <c r="AA657" s="238"/>
    </row>
    <row r="658" spans="2:27" s="10" customFormat="1">
      <c r="B658" s="235"/>
      <c r="C658" s="11"/>
      <c r="D658" s="11"/>
      <c r="E658" s="11"/>
      <c r="F658" s="236"/>
      <c r="G658" s="236"/>
      <c r="H658" s="11"/>
      <c r="I658" s="237"/>
      <c r="J658" s="237"/>
      <c r="K658" s="237"/>
      <c r="L658" s="237"/>
      <c r="M658" s="238"/>
      <c r="N658" s="238"/>
      <c r="O658" s="238"/>
      <c r="P658" s="238"/>
      <c r="Q658" s="238"/>
      <c r="R658" s="238"/>
      <c r="S658" s="238"/>
      <c r="T658" s="238"/>
      <c r="U658" s="238"/>
      <c r="V658" s="238"/>
      <c r="W658" s="238"/>
      <c r="X658" s="238"/>
      <c r="Y658" s="238"/>
      <c r="Z658" s="238"/>
      <c r="AA658" s="238"/>
    </row>
    <row r="659" spans="2:27" s="10" customFormat="1">
      <c r="B659" s="235"/>
      <c r="C659" s="11"/>
      <c r="D659" s="11"/>
      <c r="E659" s="11"/>
      <c r="F659" s="236"/>
      <c r="G659" s="236"/>
      <c r="H659" s="11"/>
      <c r="I659" s="237"/>
      <c r="J659" s="237"/>
      <c r="K659" s="237"/>
      <c r="L659" s="237"/>
      <c r="M659" s="238"/>
      <c r="N659" s="238"/>
      <c r="O659" s="238"/>
      <c r="P659" s="238"/>
      <c r="Q659" s="238"/>
      <c r="R659" s="238"/>
      <c r="S659" s="238"/>
      <c r="T659" s="238"/>
      <c r="U659" s="238"/>
      <c r="V659" s="238"/>
      <c r="W659" s="238"/>
      <c r="X659" s="238"/>
      <c r="Y659" s="238"/>
      <c r="Z659" s="238"/>
      <c r="AA659" s="238"/>
    </row>
    <row r="660" spans="2:27" s="10" customFormat="1">
      <c r="B660" s="235"/>
      <c r="C660" s="11"/>
      <c r="D660" s="11"/>
      <c r="E660" s="11"/>
      <c r="F660" s="236"/>
      <c r="G660" s="236"/>
      <c r="H660" s="11"/>
      <c r="I660" s="237"/>
      <c r="J660" s="237"/>
      <c r="K660" s="237"/>
      <c r="L660" s="237"/>
      <c r="M660" s="238"/>
      <c r="N660" s="238"/>
      <c r="O660" s="238"/>
      <c r="P660" s="238"/>
      <c r="Q660" s="238"/>
      <c r="R660" s="238"/>
      <c r="S660" s="238"/>
      <c r="T660" s="238"/>
      <c r="U660" s="238"/>
      <c r="V660" s="238"/>
      <c r="W660" s="238"/>
      <c r="X660" s="238"/>
      <c r="Y660" s="238"/>
      <c r="Z660" s="238"/>
      <c r="AA660" s="238"/>
    </row>
    <row r="661" spans="2:27" s="10" customFormat="1">
      <c r="B661" s="235"/>
      <c r="C661" s="11"/>
      <c r="D661" s="11"/>
      <c r="E661" s="11"/>
      <c r="F661" s="236"/>
      <c r="G661" s="236"/>
      <c r="H661" s="11"/>
      <c r="I661" s="237"/>
      <c r="J661" s="237"/>
      <c r="K661" s="237"/>
      <c r="L661" s="237"/>
      <c r="M661" s="238"/>
      <c r="N661" s="238"/>
      <c r="O661" s="238"/>
      <c r="P661" s="238"/>
      <c r="Q661" s="238"/>
      <c r="R661" s="238"/>
      <c r="S661" s="238"/>
      <c r="T661" s="238"/>
      <c r="U661" s="238"/>
      <c r="V661" s="238"/>
      <c r="W661" s="238"/>
      <c r="X661" s="238"/>
      <c r="Y661" s="238"/>
      <c r="Z661" s="238"/>
      <c r="AA661" s="238"/>
    </row>
    <row r="662" spans="2:27" s="10" customFormat="1">
      <c r="B662" s="235"/>
      <c r="C662" s="11"/>
      <c r="D662" s="11"/>
      <c r="E662" s="11"/>
      <c r="F662" s="236"/>
      <c r="G662" s="236"/>
      <c r="H662" s="11"/>
      <c r="I662" s="237"/>
      <c r="J662" s="237"/>
      <c r="K662" s="237"/>
      <c r="L662" s="237"/>
      <c r="M662" s="238"/>
      <c r="N662" s="238"/>
      <c r="O662" s="238"/>
      <c r="P662" s="238"/>
      <c r="Q662" s="238"/>
      <c r="R662" s="238"/>
      <c r="S662" s="238"/>
      <c r="T662" s="238"/>
      <c r="U662" s="238"/>
      <c r="V662" s="238"/>
      <c r="W662" s="238"/>
      <c r="X662" s="238"/>
      <c r="Y662" s="238"/>
      <c r="Z662" s="238"/>
      <c r="AA662" s="238"/>
    </row>
    <row r="663" spans="2:27" s="10" customFormat="1">
      <c r="B663" s="235"/>
      <c r="C663" s="11"/>
      <c r="D663" s="11"/>
      <c r="E663" s="11"/>
      <c r="F663" s="236"/>
      <c r="G663" s="236"/>
      <c r="H663" s="11"/>
      <c r="I663" s="237"/>
      <c r="J663" s="237"/>
      <c r="K663" s="237"/>
      <c r="L663" s="237"/>
      <c r="M663" s="238"/>
      <c r="N663" s="238"/>
      <c r="O663" s="238"/>
      <c r="P663" s="238"/>
      <c r="Q663" s="238"/>
      <c r="R663" s="238"/>
      <c r="S663" s="238"/>
      <c r="T663" s="238"/>
      <c r="U663" s="238"/>
      <c r="V663" s="238"/>
      <c r="W663" s="238"/>
      <c r="X663" s="238"/>
      <c r="Y663" s="238"/>
      <c r="Z663" s="238"/>
      <c r="AA663" s="238"/>
    </row>
    <row r="664" spans="2:27" s="10" customFormat="1">
      <c r="B664" s="235"/>
      <c r="C664" s="11"/>
      <c r="D664" s="11"/>
      <c r="E664" s="11"/>
      <c r="F664" s="236"/>
      <c r="G664" s="236"/>
      <c r="H664" s="11"/>
      <c r="I664" s="237"/>
      <c r="J664" s="237"/>
      <c r="K664" s="237"/>
      <c r="L664" s="237"/>
      <c r="M664" s="238"/>
      <c r="N664" s="238"/>
      <c r="O664" s="238"/>
      <c r="P664" s="238"/>
      <c r="Q664" s="238"/>
      <c r="R664" s="238"/>
      <c r="S664" s="238"/>
      <c r="T664" s="238"/>
      <c r="U664" s="238"/>
      <c r="V664" s="238"/>
      <c r="W664" s="238"/>
      <c r="X664" s="238"/>
      <c r="Y664" s="238"/>
      <c r="Z664" s="238"/>
      <c r="AA664" s="238"/>
    </row>
    <row r="665" spans="2:27" s="10" customFormat="1">
      <c r="B665" s="235"/>
      <c r="C665" s="11"/>
      <c r="D665" s="11"/>
      <c r="E665" s="11"/>
      <c r="F665" s="236"/>
      <c r="G665" s="236"/>
      <c r="H665" s="11"/>
      <c r="I665" s="237"/>
      <c r="J665" s="237"/>
      <c r="K665" s="237"/>
      <c r="L665" s="237"/>
      <c r="M665" s="238"/>
      <c r="N665" s="238"/>
      <c r="O665" s="238"/>
      <c r="P665" s="238"/>
      <c r="Q665" s="238"/>
      <c r="R665" s="238"/>
      <c r="S665" s="238"/>
      <c r="T665" s="238"/>
      <c r="U665" s="238"/>
      <c r="V665" s="238"/>
      <c r="W665" s="238"/>
      <c r="X665" s="238"/>
      <c r="Y665" s="238"/>
      <c r="Z665" s="238"/>
      <c r="AA665" s="238"/>
    </row>
    <row r="666" spans="2:27" s="10" customFormat="1">
      <c r="B666" s="235"/>
      <c r="C666" s="11"/>
      <c r="D666" s="11"/>
      <c r="E666" s="11"/>
      <c r="F666" s="236"/>
      <c r="G666" s="236"/>
      <c r="H666" s="11"/>
      <c r="I666" s="237"/>
      <c r="J666" s="237"/>
      <c r="K666" s="237"/>
      <c r="L666" s="237"/>
      <c r="M666" s="238"/>
      <c r="N666" s="238"/>
      <c r="O666" s="238"/>
      <c r="P666" s="238"/>
      <c r="Q666" s="238"/>
      <c r="R666" s="238"/>
      <c r="S666" s="238"/>
      <c r="T666" s="238"/>
      <c r="U666" s="238"/>
      <c r="V666" s="238"/>
      <c r="W666" s="238"/>
      <c r="X666" s="238"/>
      <c r="Y666" s="238"/>
      <c r="Z666" s="238"/>
      <c r="AA666" s="238"/>
    </row>
    <row r="667" spans="2:27" s="10" customFormat="1">
      <c r="B667" s="235"/>
      <c r="C667" s="11"/>
      <c r="D667" s="11"/>
      <c r="E667" s="11"/>
      <c r="F667" s="236"/>
      <c r="G667" s="236"/>
      <c r="H667" s="11"/>
      <c r="I667" s="237"/>
      <c r="J667" s="237"/>
      <c r="K667" s="237"/>
      <c r="L667" s="237"/>
      <c r="M667" s="238"/>
      <c r="N667" s="238"/>
      <c r="O667" s="238"/>
      <c r="P667" s="238"/>
      <c r="Q667" s="238"/>
      <c r="R667" s="238"/>
      <c r="S667" s="238"/>
      <c r="T667" s="238"/>
      <c r="U667" s="238"/>
      <c r="V667" s="238"/>
      <c r="W667" s="238"/>
      <c r="X667" s="238"/>
      <c r="Y667" s="238"/>
      <c r="Z667" s="238"/>
      <c r="AA667" s="238"/>
    </row>
    <row r="668" spans="2:27" s="10" customFormat="1">
      <c r="B668" s="235"/>
      <c r="C668" s="11"/>
      <c r="D668" s="11"/>
      <c r="E668" s="11"/>
      <c r="F668" s="236"/>
      <c r="G668" s="236"/>
      <c r="H668" s="11"/>
      <c r="I668" s="237"/>
      <c r="J668" s="237"/>
      <c r="K668" s="237"/>
      <c r="L668" s="237"/>
      <c r="M668" s="238"/>
      <c r="N668" s="238"/>
      <c r="O668" s="238"/>
      <c r="P668" s="238"/>
      <c r="Q668" s="238"/>
      <c r="R668" s="238"/>
      <c r="S668" s="238"/>
      <c r="T668" s="238"/>
      <c r="U668" s="238"/>
      <c r="V668" s="238"/>
      <c r="W668" s="238"/>
      <c r="X668" s="238"/>
      <c r="Y668" s="238"/>
      <c r="Z668" s="238"/>
      <c r="AA668" s="238"/>
    </row>
    <row r="669" spans="2:27" s="10" customFormat="1">
      <c r="B669" s="235"/>
      <c r="C669" s="11"/>
      <c r="D669" s="11"/>
      <c r="E669" s="11"/>
      <c r="F669" s="236"/>
      <c r="G669" s="236"/>
      <c r="H669" s="11"/>
      <c r="I669" s="237"/>
      <c r="J669" s="237"/>
      <c r="K669" s="237"/>
      <c r="L669" s="237"/>
      <c r="M669" s="238"/>
      <c r="N669" s="238"/>
      <c r="O669" s="238"/>
      <c r="P669" s="238"/>
      <c r="Q669" s="238"/>
      <c r="R669" s="238"/>
      <c r="S669" s="238"/>
      <c r="T669" s="238"/>
      <c r="U669" s="238"/>
      <c r="V669" s="238"/>
      <c r="W669" s="238"/>
      <c r="X669" s="238"/>
      <c r="Y669" s="238"/>
      <c r="Z669" s="238"/>
      <c r="AA669" s="238"/>
    </row>
    <row r="670" spans="2:27" s="10" customFormat="1">
      <c r="B670" s="235"/>
      <c r="C670" s="11"/>
      <c r="D670" s="11"/>
      <c r="E670" s="11"/>
      <c r="F670" s="236"/>
      <c r="G670" s="236"/>
      <c r="H670" s="11"/>
      <c r="I670" s="237"/>
      <c r="J670" s="237"/>
      <c r="K670" s="237"/>
      <c r="L670" s="237"/>
      <c r="M670" s="238"/>
      <c r="N670" s="238"/>
      <c r="O670" s="238"/>
      <c r="P670" s="238"/>
      <c r="Q670" s="238"/>
      <c r="R670" s="238"/>
      <c r="S670" s="238"/>
      <c r="T670" s="238"/>
      <c r="U670" s="238"/>
      <c r="V670" s="238"/>
      <c r="W670" s="238"/>
      <c r="X670" s="238"/>
      <c r="Y670" s="238"/>
      <c r="Z670" s="238"/>
      <c r="AA670" s="238"/>
    </row>
    <row r="671" spans="2:27" s="10" customFormat="1">
      <c r="B671" s="235"/>
      <c r="C671" s="11"/>
      <c r="D671" s="11"/>
      <c r="E671" s="11"/>
      <c r="F671" s="236"/>
      <c r="G671" s="236"/>
      <c r="H671" s="11"/>
      <c r="I671" s="237"/>
      <c r="J671" s="237"/>
      <c r="K671" s="237"/>
      <c r="L671" s="237"/>
      <c r="M671" s="238"/>
      <c r="N671" s="238"/>
      <c r="O671" s="238"/>
      <c r="P671" s="238"/>
      <c r="Q671" s="238"/>
      <c r="R671" s="238"/>
      <c r="S671" s="238"/>
      <c r="T671" s="238"/>
      <c r="U671" s="238"/>
      <c r="V671" s="238"/>
      <c r="W671" s="238"/>
      <c r="X671" s="238"/>
      <c r="Y671" s="238"/>
      <c r="Z671" s="238"/>
      <c r="AA671" s="238"/>
    </row>
    <row r="672" spans="2:27" s="10" customFormat="1">
      <c r="B672" s="235"/>
      <c r="C672" s="11"/>
      <c r="D672" s="11"/>
      <c r="E672" s="11"/>
      <c r="F672" s="236"/>
      <c r="G672" s="236"/>
      <c r="H672" s="11"/>
      <c r="I672" s="237"/>
      <c r="J672" s="237"/>
      <c r="K672" s="237"/>
      <c r="L672" s="237"/>
      <c r="M672" s="238"/>
      <c r="N672" s="238"/>
      <c r="O672" s="238"/>
      <c r="P672" s="238"/>
      <c r="Q672" s="238"/>
      <c r="R672" s="238"/>
      <c r="S672" s="238"/>
      <c r="T672" s="238"/>
      <c r="U672" s="238"/>
      <c r="V672" s="238"/>
      <c r="W672" s="238"/>
      <c r="X672" s="238"/>
      <c r="Y672" s="238"/>
      <c r="Z672" s="238"/>
      <c r="AA672" s="238"/>
    </row>
    <row r="673" spans="2:27" s="10" customFormat="1">
      <c r="B673" s="235"/>
      <c r="C673" s="11"/>
      <c r="D673" s="11"/>
      <c r="E673" s="11"/>
      <c r="F673" s="236"/>
      <c r="G673" s="236"/>
      <c r="H673" s="11"/>
      <c r="I673" s="237"/>
      <c r="J673" s="237"/>
      <c r="K673" s="237"/>
      <c r="L673" s="237"/>
      <c r="M673" s="238"/>
      <c r="N673" s="238"/>
      <c r="O673" s="238"/>
      <c r="P673" s="238"/>
      <c r="Q673" s="238"/>
      <c r="R673" s="238"/>
      <c r="S673" s="238"/>
      <c r="T673" s="238"/>
      <c r="U673" s="238"/>
      <c r="V673" s="238"/>
      <c r="W673" s="238"/>
      <c r="X673" s="238"/>
      <c r="Y673" s="238"/>
      <c r="Z673" s="238"/>
      <c r="AA673" s="238"/>
    </row>
    <row r="674" spans="2:27" s="10" customFormat="1">
      <c r="B674" s="235"/>
      <c r="C674" s="11"/>
      <c r="D674" s="11"/>
      <c r="E674" s="11"/>
      <c r="F674" s="236"/>
      <c r="G674" s="236"/>
      <c r="H674" s="11"/>
      <c r="I674" s="237"/>
      <c r="J674" s="237"/>
      <c r="K674" s="237"/>
      <c r="L674" s="237"/>
      <c r="M674" s="238"/>
      <c r="N674" s="238"/>
      <c r="O674" s="238"/>
      <c r="P674" s="238"/>
      <c r="Q674" s="238"/>
      <c r="R674" s="238"/>
      <c r="S674" s="238"/>
      <c r="T674" s="238"/>
      <c r="U674" s="238"/>
      <c r="V674" s="238"/>
      <c r="W674" s="238"/>
      <c r="X674" s="238"/>
      <c r="Y674" s="238"/>
      <c r="Z674" s="238"/>
      <c r="AA674" s="238"/>
    </row>
    <row r="675" spans="2:27" s="10" customFormat="1">
      <c r="B675" s="235"/>
      <c r="C675" s="11"/>
      <c r="D675" s="11"/>
      <c r="E675" s="11"/>
      <c r="F675" s="236"/>
      <c r="G675" s="236"/>
      <c r="H675" s="11"/>
      <c r="I675" s="237"/>
      <c r="J675" s="237"/>
      <c r="K675" s="237"/>
      <c r="L675" s="237"/>
      <c r="M675" s="238"/>
      <c r="N675" s="238"/>
      <c r="O675" s="238"/>
      <c r="P675" s="238"/>
      <c r="Q675" s="238"/>
      <c r="R675" s="238"/>
      <c r="S675" s="238"/>
      <c r="T675" s="238"/>
      <c r="U675" s="238"/>
      <c r="V675" s="238"/>
      <c r="W675" s="238"/>
      <c r="X675" s="238"/>
      <c r="Y675" s="238"/>
      <c r="Z675" s="238"/>
      <c r="AA675" s="238"/>
    </row>
    <row r="676" spans="2:27" s="10" customFormat="1">
      <c r="B676" s="235"/>
      <c r="C676" s="11"/>
      <c r="D676" s="11"/>
      <c r="E676" s="11"/>
      <c r="F676" s="236"/>
      <c r="G676" s="236"/>
      <c r="H676" s="11"/>
      <c r="I676" s="237"/>
      <c r="J676" s="237"/>
      <c r="K676" s="237"/>
      <c r="L676" s="237"/>
      <c r="M676" s="238"/>
      <c r="N676" s="238"/>
      <c r="O676" s="238"/>
      <c r="P676" s="238"/>
      <c r="Q676" s="238"/>
      <c r="R676" s="238"/>
      <c r="S676" s="238"/>
      <c r="T676" s="238"/>
      <c r="U676" s="238"/>
      <c r="V676" s="238"/>
      <c r="W676" s="238"/>
      <c r="X676" s="238"/>
      <c r="Y676" s="238"/>
      <c r="Z676" s="238"/>
      <c r="AA676" s="238"/>
    </row>
    <row r="677" spans="2:27" s="10" customFormat="1">
      <c r="B677" s="235"/>
      <c r="C677" s="11"/>
      <c r="D677" s="11"/>
      <c r="E677" s="11"/>
      <c r="F677" s="236"/>
      <c r="G677" s="236"/>
      <c r="H677" s="11"/>
      <c r="I677" s="237"/>
      <c r="J677" s="237"/>
      <c r="K677" s="237"/>
      <c r="L677" s="237"/>
      <c r="M677" s="238"/>
      <c r="N677" s="238"/>
      <c r="O677" s="238"/>
      <c r="P677" s="238"/>
      <c r="Q677" s="238"/>
      <c r="R677" s="238"/>
      <c r="S677" s="238"/>
      <c r="T677" s="238"/>
      <c r="U677" s="238"/>
      <c r="V677" s="238"/>
      <c r="W677" s="238"/>
      <c r="X677" s="238"/>
      <c r="Y677" s="238"/>
      <c r="Z677" s="238"/>
      <c r="AA677" s="238"/>
    </row>
    <row r="678" spans="2:27" s="10" customFormat="1">
      <c r="B678" s="235"/>
      <c r="C678" s="11"/>
      <c r="D678" s="11"/>
      <c r="E678" s="11"/>
      <c r="F678" s="236"/>
      <c r="G678" s="236"/>
      <c r="H678" s="11"/>
      <c r="I678" s="237"/>
      <c r="J678" s="237"/>
      <c r="K678" s="237"/>
      <c r="L678" s="237"/>
      <c r="M678" s="238"/>
      <c r="N678" s="238"/>
      <c r="O678" s="238"/>
      <c r="P678" s="238"/>
      <c r="Q678" s="238"/>
      <c r="R678" s="238"/>
      <c r="S678" s="238"/>
      <c r="T678" s="238"/>
      <c r="U678" s="238"/>
      <c r="V678" s="238"/>
      <c r="W678" s="238"/>
      <c r="X678" s="238"/>
      <c r="Y678" s="238"/>
      <c r="Z678" s="238"/>
      <c r="AA678" s="238"/>
    </row>
    <row r="679" spans="2:27" s="10" customFormat="1">
      <c r="B679" s="235"/>
      <c r="C679" s="11"/>
      <c r="D679" s="11"/>
      <c r="E679" s="11"/>
      <c r="F679" s="236"/>
      <c r="G679" s="236"/>
      <c r="H679" s="11"/>
      <c r="I679" s="237"/>
      <c r="J679" s="237"/>
      <c r="K679" s="237"/>
      <c r="L679" s="237"/>
      <c r="M679" s="238"/>
      <c r="N679" s="238"/>
      <c r="O679" s="238"/>
      <c r="P679" s="238"/>
      <c r="Q679" s="238"/>
      <c r="R679" s="238"/>
      <c r="S679" s="238"/>
      <c r="T679" s="238"/>
      <c r="U679" s="238"/>
      <c r="V679" s="238"/>
      <c r="W679" s="238"/>
      <c r="X679" s="238"/>
      <c r="Y679" s="238"/>
      <c r="Z679" s="238"/>
      <c r="AA679" s="238"/>
    </row>
    <row r="680" spans="2:27" s="10" customFormat="1">
      <c r="B680" s="235"/>
      <c r="C680" s="11"/>
      <c r="D680" s="11"/>
      <c r="E680" s="11"/>
      <c r="F680" s="236"/>
      <c r="G680" s="236"/>
      <c r="H680" s="11"/>
      <c r="I680" s="237"/>
      <c r="J680" s="237"/>
      <c r="K680" s="237"/>
      <c r="L680" s="237"/>
      <c r="M680" s="238"/>
      <c r="N680" s="238"/>
      <c r="O680" s="238"/>
      <c r="P680" s="238"/>
      <c r="Q680" s="238"/>
      <c r="R680" s="238"/>
      <c r="S680" s="238"/>
      <c r="T680" s="238"/>
      <c r="U680" s="238"/>
      <c r="V680" s="238"/>
      <c r="W680" s="238"/>
      <c r="X680" s="238"/>
      <c r="Y680" s="238"/>
      <c r="Z680" s="238"/>
      <c r="AA680" s="238"/>
    </row>
    <row r="681" spans="2:27" s="10" customFormat="1">
      <c r="B681" s="235"/>
      <c r="C681" s="11"/>
      <c r="D681" s="11"/>
      <c r="E681" s="11"/>
      <c r="F681" s="236"/>
      <c r="G681" s="236"/>
      <c r="H681" s="11"/>
      <c r="I681" s="237"/>
      <c r="J681" s="237"/>
      <c r="K681" s="237"/>
      <c r="L681" s="237"/>
      <c r="M681" s="238"/>
      <c r="N681" s="238"/>
      <c r="O681" s="238"/>
      <c r="P681" s="238"/>
      <c r="Q681" s="238"/>
      <c r="R681" s="238"/>
      <c r="S681" s="238"/>
      <c r="T681" s="238"/>
      <c r="U681" s="238"/>
      <c r="V681" s="238"/>
      <c r="W681" s="238"/>
      <c r="X681" s="238"/>
      <c r="Y681" s="238"/>
      <c r="Z681" s="238"/>
      <c r="AA681" s="238"/>
    </row>
    <row r="682" spans="2:27" s="10" customFormat="1">
      <c r="B682" s="235"/>
      <c r="C682" s="11"/>
      <c r="D682" s="11"/>
      <c r="E682" s="11"/>
      <c r="F682" s="236"/>
      <c r="G682" s="236"/>
      <c r="H682" s="11"/>
      <c r="I682" s="237"/>
      <c r="J682" s="237"/>
      <c r="K682" s="237"/>
      <c r="L682" s="237"/>
      <c r="M682" s="238"/>
      <c r="N682" s="238"/>
      <c r="O682" s="238"/>
      <c r="P682" s="238"/>
      <c r="Q682" s="238"/>
      <c r="R682" s="238"/>
      <c r="S682" s="238"/>
      <c r="T682" s="238"/>
      <c r="U682" s="238"/>
      <c r="V682" s="238"/>
      <c r="W682" s="238"/>
      <c r="X682" s="238"/>
      <c r="Y682" s="238"/>
      <c r="Z682" s="238"/>
      <c r="AA682" s="238"/>
    </row>
    <row r="683" spans="2:27" s="10" customFormat="1">
      <c r="B683" s="235"/>
      <c r="C683" s="11"/>
      <c r="D683" s="11"/>
      <c r="E683" s="11"/>
      <c r="F683" s="236"/>
      <c r="G683" s="236"/>
      <c r="H683" s="11"/>
      <c r="I683" s="237"/>
      <c r="J683" s="237"/>
      <c r="K683" s="237"/>
      <c r="L683" s="237"/>
      <c r="M683" s="238"/>
      <c r="N683" s="238"/>
      <c r="O683" s="238"/>
      <c r="P683" s="238"/>
      <c r="Q683" s="238"/>
      <c r="R683" s="238"/>
      <c r="S683" s="238"/>
      <c r="T683" s="238"/>
      <c r="U683" s="238"/>
      <c r="V683" s="238"/>
      <c r="W683" s="238"/>
      <c r="X683" s="238"/>
      <c r="Y683" s="238"/>
      <c r="Z683" s="238"/>
      <c r="AA683" s="238"/>
    </row>
    <row r="684" spans="2:27" s="10" customFormat="1">
      <c r="B684" s="235"/>
      <c r="C684" s="11"/>
      <c r="D684" s="11"/>
      <c r="E684" s="11"/>
      <c r="F684" s="236"/>
      <c r="G684" s="236"/>
      <c r="H684" s="11"/>
      <c r="I684" s="237"/>
      <c r="J684" s="237"/>
      <c r="K684" s="237"/>
      <c r="L684" s="237"/>
      <c r="M684" s="238"/>
      <c r="N684" s="238"/>
      <c r="O684" s="238"/>
      <c r="P684" s="238"/>
      <c r="Q684" s="238"/>
      <c r="R684" s="238"/>
      <c r="S684" s="238"/>
      <c r="T684" s="238"/>
      <c r="U684" s="238"/>
      <c r="V684" s="238"/>
      <c r="W684" s="238"/>
      <c r="X684" s="238"/>
      <c r="Y684" s="238"/>
      <c r="Z684" s="238"/>
      <c r="AA684" s="238"/>
    </row>
    <row r="685" spans="2:27" s="10" customFormat="1">
      <c r="B685" s="235"/>
      <c r="C685" s="11"/>
      <c r="D685" s="11"/>
      <c r="E685" s="11"/>
      <c r="F685" s="236"/>
      <c r="G685" s="236"/>
      <c r="H685" s="11"/>
      <c r="I685" s="237"/>
      <c r="J685" s="237"/>
      <c r="K685" s="237"/>
      <c r="L685" s="237"/>
      <c r="M685" s="238"/>
      <c r="N685" s="238"/>
      <c r="O685" s="238"/>
      <c r="P685" s="238"/>
      <c r="Q685" s="238"/>
      <c r="R685" s="238"/>
      <c r="S685" s="238"/>
      <c r="T685" s="238"/>
      <c r="U685" s="238"/>
      <c r="V685" s="238"/>
      <c r="W685" s="238"/>
      <c r="X685" s="238"/>
      <c r="Y685" s="238"/>
      <c r="Z685" s="238"/>
      <c r="AA685" s="238"/>
    </row>
    <row r="686" spans="2:27" s="10" customFormat="1">
      <c r="B686" s="235"/>
      <c r="C686" s="11"/>
      <c r="D686" s="11"/>
      <c r="E686" s="11"/>
      <c r="F686" s="236"/>
      <c r="G686" s="236"/>
      <c r="H686" s="11"/>
      <c r="I686" s="237"/>
      <c r="J686" s="237"/>
      <c r="K686" s="237"/>
      <c r="L686" s="237"/>
      <c r="M686" s="238"/>
      <c r="N686" s="238"/>
      <c r="O686" s="238"/>
      <c r="P686" s="238"/>
      <c r="Q686" s="238"/>
      <c r="R686" s="238"/>
      <c r="S686" s="238"/>
      <c r="T686" s="238"/>
      <c r="U686" s="238"/>
      <c r="V686" s="238"/>
      <c r="W686" s="238"/>
      <c r="X686" s="238"/>
      <c r="Y686" s="238"/>
      <c r="Z686" s="238"/>
      <c r="AA686" s="238"/>
    </row>
    <row r="687" spans="2:27" s="10" customFormat="1">
      <c r="B687" s="235"/>
      <c r="C687" s="11"/>
      <c r="D687" s="11"/>
      <c r="E687" s="11"/>
      <c r="F687" s="236"/>
      <c r="G687" s="236"/>
      <c r="H687" s="11"/>
      <c r="I687" s="237"/>
      <c r="J687" s="237"/>
      <c r="K687" s="237"/>
      <c r="L687" s="237"/>
      <c r="M687" s="238"/>
      <c r="N687" s="238"/>
      <c r="O687" s="238"/>
      <c r="P687" s="238"/>
      <c r="Q687" s="238"/>
      <c r="R687" s="238"/>
      <c r="S687" s="238"/>
      <c r="T687" s="238"/>
      <c r="U687" s="238"/>
      <c r="V687" s="238"/>
      <c r="W687" s="238"/>
      <c r="X687" s="238"/>
      <c r="Y687" s="238"/>
      <c r="Z687" s="238"/>
      <c r="AA687" s="238"/>
    </row>
    <row r="688" spans="2:27" s="10" customFormat="1">
      <c r="B688" s="235"/>
      <c r="C688" s="11"/>
      <c r="D688" s="11"/>
      <c r="E688" s="11"/>
      <c r="F688" s="236"/>
      <c r="G688" s="236"/>
      <c r="H688" s="11"/>
      <c r="I688" s="237"/>
      <c r="J688" s="237"/>
      <c r="K688" s="237"/>
      <c r="L688" s="237"/>
      <c r="M688" s="238"/>
      <c r="N688" s="238"/>
      <c r="O688" s="238"/>
      <c r="P688" s="238"/>
      <c r="Q688" s="238"/>
      <c r="R688" s="238"/>
      <c r="S688" s="238"/>
      <c r="T688" s="238"/>
      <c r="U688" s="238"/>
      <c r="V688" s="238"/>
      <c r="W688" s="238"/>
      <c r="X688" s="238"/>
      <c r="Y688" s="238"/>
      <c r="Z688" s="238"/>
      <c r="AA688" s="238"/>
    </row>
    <row r="689" spans="2:27" s="10" customFormat="1">
      <c r="B689" s="235"/>
      <c r="C689" s="11"/>
      <c r="D689" s="11"/>
      <c r="E689" s="11"/>
      <c r="F689" s="236"/>
      <c r="G689" s="236"/>
      <c r="H689" s="11"/>
      <c r="I689" s="237"/>
      <c r="J689" s="237"/>
      <c r="K689" s="237"/>
      <c r="L689" s="237"/>
      <c r="M689" s="238"/>
      <c r="N689" s="238"/>
      <c r="O689" s="238"/>
      <c r="P689" s="238"/>
      <c r="Q689" s="238"/>
      <c r="R689" s="238"/>
      <c r="S689" s="238"/>
      <c r="T689" s="238"/>
      <c r="U689" s="238"/>
      <c r="V689" s="238"/>
      <c r="W689" s="238"/>
      <c r="X689" s="238"/>
      <c r="Y689" s="238"/>
      <c r="Z689" s="238"/>
      <c r="AA689" s="238"/>
    </row>
    <row r="690" spans="2:27" s="10" customFormat="1">
      <c r="B690" s="235"/>
      <c r="C690" s="11"/>
      <c r="D690" s="11"/>
      <c r="E690" s="11"/>
      <c r="F690" s="236"/>
      <c r="G690" s="236"/>
      <c r="H690" s="11"/>
      <c r="I690" s="237"/>
      <c r="J690" s="237"/>
      <c r="K690" s="237"/>
      <c r="L690" s="237"/>
      <c r="M690" s="238"/>
      <c r="N690" s="238"/>
      <c r="O690" s="238"/>
      <c r="P690" s="238"/>
      <c r="Q690" s="238"/>
      <c r="R690" s="238"/>
      <c r="S690" s="238"/>
      <c r="T690" s="238"/>
      <c r="U690" s="238"/>
      <c r="V690" s="238"/>
      <c r="W690" s="238"/>
      <c r="X690" s="238"/>
      <c r="Y690" s="238"/>
      <c r="Z690" s="238"/>
      <c r="AA690" s="238"/>
    </row>
    <row r="691" spans="2:27" s="10" customFormat="1">
      <c r="B691" s="235"/>
      <c r="C691" s="11"/>
      <c r="D691" s="11"/>
      <c r="E691" s="11"/>
      <c r="F691" s="236"/>
      <c r="G691" s="236"/>
      <c r="H691" s="11"/>
      <c r="I691" s="237"/>
      <c r="J691" s="237"/>
      <c r="K691" s="237"/>
      <c r="L691" s="237"/>
      <c r="M691" s="238"/>
      <c r="N691" s="238"/>
      <c r="O691" s="238"/>
      <c r="P691" s="238"/>
      <c r="Q691" s="238"/>
      <c r="R691" s="238"/>
      <c r="S691" s="238"/>
      <c r="T691" s="238"/>
      <c r="U691" s="238"/>
      <c r="V691" s="238"/>
      <c r="W691" s="238"/>
      <c r="X691" s="238"/>
      <c r="Y691" s="238"/>
      <c r="Z691" s="238"/>
      <c r="AA691" s="238"/>
    </row>
    <row r="692" spans="2:27" s="10" customFormat="1">
      <c r="B692" s="235"/>
      <c r="C692" s="11"/>
      <c r="D692" s="11"/>
      <c r="E692" s="11"/>
      <c r="F692" s="236"/>
      <c r="G692" s="236"/>
      <c r="H692" s="11"/>
      <c r="I692" s="237"/>
      <c r="J692" s="237"/>
      <c r="K692" s="237"/>
      <c r="L692" s="237"/>
      <c r="M692" s="238"/>
      <c r="N692" s="238"/>
      <c r="O692" s="238"/>
      <c r="P692" s="238"/>
      <c r="Q692" s="238"/>
      <c r="R692" s="238"/>
      <c r="S692" s="238"/>
      <c r="T692" s="238"/>
      <c r="U692" s="238"/>
      <c r="V692" s="238"/>
      <c r="W692" s="238"/>
      <c r="X692" s="238"/>
      <c r="Y692" s="238"/>
      <c r="Z692" s="238"/>
      <c r="AA692" s="238"/>
    </row>
    <row r="693" spans="2:27" s="10" customFormat="1">
      <c r="B693" s="235"/>
      <c r="C693" s="11"/>
      <c r="D693" s="11"/>
      <c r="E693" s="11"/>
      <c r="F693" s="236"/>
      <c r="G693" s="236"/>
      <c r="H693" s="11"/>
      <c r="I693" s="237"/>
      <c r="J693" s="237"/>
      <c r="K693" s="237"/>
      <c r="L693" s="237"/>
      <c r="M693" s="238"/>
      <c r="N693" s="238"/>
      <c r="O693" s="238"/>
      <c r="P693" s="238"/>
      <c r="Q693" s="238"/>
      <c r="R693" s="238"/>
      <c r="S693" s="238"/>
      <c r="T693" s="238"/>
      <c r="U693" s="238"/>
      <c r="V693" s="238"/>
      <c r="W693" s="238"/>
      <c r="X693" s="238"/>
      <c r="Y693" s="238"/>
      <c r="Z693" s="238"/>
      <c r="AA693" s="238"/>
    </row>
    <row r="694" spans="2:27" s="10" customFormat="1">
      <c r="B694" s="235"/>
      <c r="C694" s="11"/>
      <c r="D694" s="11"/>
      <c r="E694" s="11"/>
      <c r="F694" s="236"/>
      <c r="G694" s="236"/>
      <c r="H694" s="11"/>
      <c r="I694" s="237"/>
      <c r="J694" s="237"/>
      <c r="K694" s="237"/>
      <c r="L694" s="237"/>
      <c r="M694" s="238"/>
      <c r="N694" s="238"/>
      <c r="O694" s="238"/>
      <c r="P694" s="238"/>
      <c r="Q694" s="238"/>
      <c r="R694" s="238"/>
      <c r="S694" s="238"/>
      <c r="T694" s="238"/>
      <c r="U694" s="238"/>
      <c r="V694" s="238"/>
      <c r="W694" s="238"/>
      <c r="X694" s="238"/>
      <c r="Y694" s="238"/>
      <c r="Z694" s="238"/>
      <c r="AA694" s="238"/>
    </row>
    <row r="695" spans="2:27" s="10" customFormat="1">
      <c r="B695" s="235"/>
      <c r="C695" s="11"/>
      <c r="D695" s="11"/>
      <c r="E695" s="11"/>
      <c r="F695" s="236"/>
      <c r="G695" s="236"/>
      <c r="H695" s="11"/>
      <c r="I695" s="237"/>
      <c r="J695" s="237"/>
      <c r="K695" s="237"/>
      <c r="L695" s="237"/>
      <c r="M695" s="238"/>
      <c r="N695" s="238"/>
      <c r="O695" s="238"/>
      <c r="P695" s="238"/>
      <c r="Q695" s="238"/>
      <c r="R695" s="238"/>
      <c r="S695" s="238"/>
      <c r="T695" s="238"/>
      <c r="U695" s="238"/>
      <c r="V695" s="238"/>
      <c r="W695" s="238"/>
      <c r="X695" s="238"/>
      <c r="Y695" s="238"/>
      <c r="Z695" s="238"/>
      <c r="AA695" s="238"/>
    </row>
    <row r="696" spans="2:27" s="10" customFormat="1">
      <c r="B696" s="235"/>
      <c r="C696" s="11"/>
      <c r="D696" s="11"/>
      <c r="E696" s="11"/>
      <c r="F696" s="236"/>
      <c r="G696" s="236"/>
      <c r="H696" s="11"/>
      <c r="I696" s="237"/>
      <c r="J696" s="237"/>
      <c r="K696" s="237"/>
      <c r="L696" s="237"/>
      <c r="M696" s="238"/>
      <c r="N696" s="238"/>
      <c r="O696" s="238"/>
      <c r="P696" s="238"/>
      <c r="Q696" s="238"/>
      <c r="R696" s="238"/>
      <c r="S696" s="238"/>
      <c r="T696" s="238"/>
      <c r="U696" s="238"/>
      <c r="V696" s="238"/>
      <c r="W696" s="238"/>
      <c r="X696" s="238"/>
      <c r="Y696" s="238"/>
      <c r="Z696" s="238"/>
      <c r="AA696" s="238"/>
    </row>
    <row r="697" spans="2:27" s="10" customFormat="1">
      <c r="B697" s="235"/>
      <c r="C697" s="11"/>
      <c r="D697" s="11"/>
      <c r="E697" s="11"/>
      <c r="F697" s="236"/>
      <c r="G697" s="236"/>
      <c r="H697" s="11"/>
      <c r="I697" s="237"/>
      <c r="J697" s="237"/>
      <c r="K697" s="237"/>
      <c r="L697" s="237"/>
      <c r="M697" s="238"/>
      <c r="N697" s="238"/>
      <c r="O697" s="238"/>
      <c r="P697" s="238"/>
      <c r="Q697" s="238"/>
      <c r="R697" s="238"/>
      <c r="S697" s="238"/>
      <c r="T697" s="238"/>
      <c r="U697" s="238"/>
      <c r="V697" s="238"/>
      <c r="W697" s="238"/>
      <c r="X697" s="238"/>
      <c r="Y697" s="238"/>
      <c r="Z697" s="238"/>
      <c r="AA697" s="238"/>
    </row>
    <row r="698" spans="2:27" s="10" customFormat="1">
      <c r="B698" s="235"/>
      <c r="C698" s="11"/>
      <c r="D698" s="11"/>
      <c r="E698" s="11"/>
      <c r="F698" s="236"/>
      <c r="G698" s="236"/>
      <c r="H698" s="11"/>
      <c r="I698" s="237"/>
      <c r="J698" s="237"/>
      <c r="K698" s="237"/>
      <c r="L698" s="237"/>
      <c r="M698" s="238"/>
      <c r="N698" s="238"/>
      <c r="O698" s="238"/>
      <c r="P698" s="238"/>
      <c r="Q698" s="238"/>
      <c r="R698" s="238"/>
      <c r="S698" s="238"/>
      <c r="T698" s="238"/>
      <c r="U698" s="238"/>
      <c r="V698" s="238"/>
      <c r="W698" s="238"/>
      <c r="X698" s="238"/>
      <c r="Y698" s="238"/>
      <c r="Z698" s="238"/>
      <c r="AA698" s="238"/>
    </row>
    <row r="699" spans="2:27" s="10" customFormat="1">
      <c r="B699" s="235"/>
      <c r="C699" s="11"/>
      <c r="D699" s="11"/>
      <c r="E699" s="11"/>
      <c r="F699" s="236"/>
      <c r="G699" s="236"/>
      <c r="H699" s="11"/>
      <c r="I699" s="237"/>
      <c r="J699" s="237"/>
      <c r="K699" s="237"/>
      <c r="L699" s="237"/>
      <c r="M699" s="238"/>
      <c r="N699" s="238"/>
      <c r="O699" s="238"/>
      <c r="P699" s="238"/>
      <c r="Q699" s="238"/>
      <c r="R699" s="238"/>
      <c r="S699" s="238"/>
      <c r="T699" s="238"/>
      <c r="U699" s="238"/>
      <c r="V699" s="238"/>
      <c r="W699" s="238"/>
      <c r="X699" s="238"/>
      <c r="Y699" s="238"/>
      <c r="Z699" s="238"/>
      <c r="AA699" s="238"/>
    </row>
    <row r="700" spans="2:27" s="10" customFormat="1">
      <c r="B700" s="235"/>
      <c r="C700" s="11"/>
      <c r="D700" s="11"/>
      <c r="E700" s="11"/>
      <c r="F700" s="236"/>
      <c r="G700" s="236"/>
      <c r="H700" s="11"/>
      <c r="I700" s="237"/>
      <c r="J700" s="237"/>
      <c r="K700" s="237"/>
      <c r="L700" s="237"/>
      <c r="M700" s="238"/>
      <c r="N700" s="238"/>
      <c r="O700" s="238"/>
      <c r="P700" s="238"/>
      <c r="Q700" s="238"/>
      <c r="R700" s="238"/>
      <c r="S700" s="238"/>
      <c r="T700" s="238"/>
      <c r="U700" s="238"/>
      <c r="V700" s="238"/>
      <c r="W700" s="238"/>
      <c r="X700" s="238"/>
      <c r="Y700" s="238"/>
      <c r="Z700" s="238"/>
      <c r="AA700" s="238"/>
    </row>
    <row r="701" spans="2:27" s="10" customFormat="1">
      <c r="B701" s="235"/>
      <c r="C701" s="11"/>
      <c r="D701" s="11"/>
      <c r="E701" s="11"/>
      <c r="F701" s="236"/>
      <c r="G701" s="236"/>
      <c r="H701" s="11"/>
      <c r="I701" s="237"/>
      <c r="J701" s="237"/>
      <c r="K701" s="237"/>
      <c r="L701" s="237"/>
      <c r="M701" s="238"/>
      <c r="N701" s="238"/>
      <c r="O701" s="238"/>
      <c r="P701" s="238"/>
      <c r="Q701" s="238"/>
      <c r="R701" s="238"/>
      <c r="S701" s="238"/>
      <c r="T701" s="238"/>
      <c r="U701" s="238"/>
      <c r="V701" s="238"/>
      <c r="W701" s="238"/>
      <c r="X701" s="238"/>
      <c r="Y701" s="238"/>
      <c r="Z701" s="238"/>
      <c r="AA701" s="238"/>
    </row>
    <row r="702" spans="2:27" s="10" customFormat="1">
      <c r="B702" s="235"/>
      <c r="C702" s="11"/>
      <c r="D702" s="11"/>
      <c r="E702" s="11"/>
      <c r="F702" s="236"/>
      <c r="G702" s="236"/>
      <c r="H702" s="11"/>
      <c r="I702" s="237"/>
      <c r="J702" s="237"/>
      <c r="K702" s="237"/>
      <c r="L702" s="237"/>
      <c r="M702" s="238"/>
      <c r="N702" s="238"/>
      <c r="O702" s="238"/>
      <c r="P702" s="238"/>
      <c r="Q702" s="238"/>
      <c r="R702" s="238"/>
      <c r="S702" s="238"/>
      <c r="T702" s="238"/>
      <c r="U702" s="238"/>
      <c r="V702" s="238"/>
      <c r="W702" s="238"/>
      <c r="X702" s="238"/>
      <c r="Y702" s="238"/>
      <c r="Z702" s="238"/>
      <c r="AA702" s="238"/>
    </row>
    <row r="703" spans="2:27" s="10" customFormat="1">
      <c r="B703" s="235"/>
      <c r="C703" s="11"/>
      <c r="D703" s="11"/>
      <c r="E703" s="11"/>
      <c r="F703" s="236"/>
      <c r="G703" s="236"/>
      <c r="H703" s="11"/>
      <c r="I703" s="237"/>
      <c r="J703" s="237"/>
      <c r="K703" s="237"/>
      <c r="L703" s="237"/>
      <c r="M703" s="238"/>
      <c r="N703" s="238"/>
      <c r="O703" s="238"/>
      <c r="P703" s="238"/>
      <c r="Q703" s="238"/>
      <c r="R703" s="238"/>
      <c r="S703" s="238"/>
      <c r="T703" s="238"/>
      <c r="U703" s="238"/>
      <c r="V703" s="238"/>
      <c r="W703" s="238"/>
      <c r="X703" s="238"/>
      <c r="Y703" s="238"/>
      <c r="Z703" s="238"/>
      <c r="AA703" s="238"/>
    </row>
    <row r="704" spans="2:27" s="10" customFormat="1">
      <c r="B704" s="235"/>
      <c r="C704" s="11"/>
      <c r="D704" s="11"/>
      <c r="E704" s="11"/>
      <c r="F704" s="236"/>
      <c r="G704" s="236"/>
      <c r="H704" s="11"/>
      <c r="I704" s="237"/>
      <c r="J704" s="237"/>
      <c r="K704" s="237"/>
      <c r="L704" s="237"/>
      <c r="M704" s="238"/>
      <c r="N704" s="238"/>
      <c r="O704" s="238"/>
      <c r="P704" s="238"/>
      <c r="Q704" s="238"/>
      <c r="R704" s="238"/>
      <c r="S704" s="238"/>
      <c r="T704" s="238"/>
      <c r="U704" s="238"/>
      <c r="V704" s="238"/>
      <c r="W704" s="238"/>
      <c r="X704" s="238"/>
      <c r="Y704" s="238"/>
      <c r="Z704" s="238"/>
      <c r="AA704" s="238"/>
    </row>
    <row r="705" spans="2:27" s="10" customFormat="1">
      <c r="B705" s="235"/>
      <c r="C705" s="11"/>
      <c r="D705" s="11"/>
      <c r="E705" s="11"/>
      <c r="F705" s="236"/>
      <c r="G705" s="236"/>
      <c r="H705" s="11"/>
      <c r="I705" s="237"/>
      <c r="J705" s="237"/>
      <c r="K705" s="237"/>
      <c r="L705" s="237"/>
      <c r="M705" s="238"/>
      <c r="N705" s="238"/>
      <c r="O705" s="238"/>
      <c r="P705" s="238"/>
      <c r="Q705" s="238"/>
      <c r="R705" s="238"/>
      <c r="S705" s="238"/>
      <c r="T705" s="238"/>
      <c r="U705" s="238"/>
      <c r="V705" s="238"/>
      <c r="W705" s="238"/>
      <c r="X705" s="238"/>
      <c r="Y705" s="238"/>
      <c r="Z705" s="238"/>
      <c r="AA705" s="238"/>
    </row>
    <row r="706" spans="2:27" s="10" customFormat="1">
      <c r="B706" s="235"/>
      <c r="C706" s="11"/>
      <c r="D706" s="11"/>
      <c r="E706" s="11"/>
      <c r="F706" s="236"/>
      <c r="G706" s="236"/>
      <c r="H706" s="11"/>
      <c r="I706" s="237"/>
      <c r="J706" s="237"/>
      <c r="K706" s="237"/>
      <c r="L706" s="237"/>
      <c r="M706" s="238"/>
      <c r="N706" s="238"/>
      <c r="O706" s="238"/>
      <c r="P706" s="238"/>
      <c r="Q706" s="238"/>
      <c r="R706" s="238"/>
      <c r="S706" s="238"/>
      <c r="T706" s="238"/>
      <c r="U706" s="238"/>
      <c r="V706" s="238"/>
      <c r="W706" s="238"/>
      <c r="X706" s="238"/>
      <c r="Y706" s="238"/>
      <c r="Z706" s="238"/>
      <c r="AA706" s="238"/>
    </row>
    <row r="707" spans="2:27" s="10" customFormat="1">
      <c r="B707" s="235"/>
      <c r="C707" s="11"/>
      <c r="D707" s="11"/>
      <c r="E707" s="11"/>
      <c r="F707" s="236"/>
      <c r="G707" s="236"/>
      <c r="H707" s="11"/>
      <c r="I707" s="237"/>
      <c r="J707" s="237"/>
      <c r="K707" s="237"/>
      <c r="L707" s="237"/>
      <c r="M707" s="238"/>
      <c r="N707" s="238"/>
      <c r="O707" s="238"/>
      <c r="P707" s="238"/>
      <c r="Q707" s="238"/>
      <c r="R707" s="238"/>
      <c r="S707" s="238"/>
      <c r="T707" s="238"/>
      <c r="U707" s="238"/>
      <c r="V707" s="238"/>
      <c r="W707" s="238"/>
      <c r="X707" s="238"/>
      <c r="Y707" s="238"/>
      <c r="Z707" s="238"/>
      <c r="AA707" s="238"/>
    </row>
    <row r="708" spans="2:27" s="10" customFormat="1">
      <c r="B708" s="235"/>
      <c r="C708" s="11"/>
      <c r="D708" s="11"/>
      <c r="E708" s="11"/>
      <c r="F708" s="236"/>
      <c r="G708" s="236"/>
      <c r="H708" s="11"/>
      <c r="I708" s="237"/>
      <c r="J708" s="237"/>
      <c r="K708" s="237"/>
      <c r="L708" s="237"/>
      <c r="M708" s="238"/>
      <c r="N708" s="238"/>
      <c r="O708" s="238"/>
      <c r="P708" s="238"/>
      <c r="Q708" s="238"/>
      <c r="R708" s="238"/>
      <c r="S708" s="238"/>
      <c r="T708" s="238"/>
      <c r="U708" s="238"/>
      <c r="V708" s="238"/>
      <c r="W708" s="238"/>
      <c r="X708" s="238"/>
      <c r="Y708" s="238"/>
      <c r="Z708" s="238"/>
      <c r="AA708" s="238"/>
    </row>
    <row r="709" spans="2:27" s="10" customFormat="1">
      <c r="B709" s="235"/>
      <c r="C709" s="11"/>
      <c r="D709" s="11"/>
      <c r="E709" s="11"/>
      <c r="F709" s="236"/>
      <c r="G709" s="236"/>
      <c r="H709" s="11"/>
      <c r="I709" s="237"/>
      <c r="J709" s="237"/>
      <c r="K709" s="237"/>
      <c r="L709" s="237"/>
      <c r="M709" s="238"/>
      <c r="N709" s="238"/>
      <c r="O709" s="238"/>
      <c r="P709" s="238"/>
      <c r="Q709" s="238"/>
      <c r="R709" s="238"/>
      <c r="S709" s="238"/>
      <c r="T709" s="238"/>
      <c r="U709" s="238"/>
      <c r="V709" s="238"/>
      <c r="W709" s="238"/>
      <c r="X709" s="238"/>
      <c r="Y709" s="238"/>
      <c r="Z709" s="238"/>
      <c r="AA709" s="238"/>
    </row>
    <row r="710" spans="2:27" s="10" customFormat="1">
      <c r="B710" s="235"/>
      <c r="C710" s="11"/>
      <c r="D710" s="11"/>
      <c r="E710" s="11"/>
      <c r="F710" s="236"/>
      <c r="G710" s="236"/>
      <c r="H710" s="11"/>
      <c r="I710" s="237"/>
      <c r="J710" s="237"/>
      <c r="K710" s="237"/>
      <c r="L710" s="237"/>
      <c r="M710" s="238"/>
      <c r="N710" s="238"/>
      <c r="O710" s="238"/>
      <c r="P710" s="238"/>
      <c r="Q710" s="238"/>
      <c r="R710" s="238"/>
      <c r="S710" s="238"/>
      <c r="T710" s="238"/>
      <c r="U710" s="238"/>
      <c r="V710" s="238"/>
      <c r="W710" s="238"/>
      <c r="X710" s="238"/>
      <c r="Y710" s="238"/>
      <c r="Z710" s="238"/>
      <c r="AA710" s="238"/>
    </row>
    <row r="711" spans="2:27" s="10" customFormat="1">
      <c r="B711" s="235"/>
      <c r="C711" s="11"/>
      <c r="D711" s="11"/>
      <c r="E711" s="11"/>
      <c r="F711" s="236"/>
      <c r="G711" s="236"/>
      <c r="H711" s="11"/>
      <c r="I711" s="237"/>
      <c r="J711" s="237"/>
      <c r="K711" s="237"/>
      <c r="L711" s="237"/>
      <c r="M711" s="238"/>
      <c r="N711" s="238"/>
      <c r="O711" s="238"/>
      <c r="P711" s="238"/>
      <c r="Q711" s="238"/>
      <c r="R711" s="238"/>
      <c r="S711" s="238"/>
      <c r="T711" s="238"/>
      <c r="U711" s="238"/>
      <c r="V711" s="238"/>
      <c r="W711" s="238"/>
      <c r="X711" s="238"/>
      <c r="Y711" s="238"/>
      <c r="Z711" s="238"/>
      <c r="AA711" s="238"/>
    </row>
    <row r="712" spans="2:27" s="10" customFormat="1">
      <c r="B712" s="235"/>
      <c r="C712" s="11"/>
      <c r="D712" s="11"/>
      <c r="E712" s="11"/>
      <c r="F712" s="236"/>
      <c r="G712" s="236"/>
      <c r="H712" s="11"/>
      <c r="I712" s="237"/>
      <c r="J712" s="237"/>
      <c r="K712" s="237"/>
      <c r="L712" s="237"/>
      <c r="M712" s="238"/>
      <c r="N712" s="238"/>
      <c r="O712" s="238"/>
      <c r="P712" s="238"/>
      <c r="Q712" s="238"/>
      <c r="R712" s="238"/>
      <c r="S712" s="238"/>
      <c r="T712" s="238"/>
      <c r="U712" s="238"/>
      <c r="V712" s="238"/>
      <c r="W712" s="238"/>
      <c r="X712" s="238"/>
      <c r="Y712" s="238"/>
      <c r="Z712" s="238"/>
      <c r="AA712" s="238"/>
    </row>
    <row r="713" spans="2:27" s="10" customFormat="1">
      <c r="B713" s="235"/>
      <c r="C713" s="11"/>
      <c r="D713" s="11"/>
      <c r="E713" s="11"/>
      <c r="F713" s="236"/>
      <c r="G713" s="236"/>
      <c r="H713" s="11"/>
      <c r="I713" s="237"/>
      <c r="J713" s="237"/>
      <c r="K713" s="237"/>
      <c r="L713" s="237"/>
      <c r="M713" s="238"/>
      <c r="N713" s="238"/>
      <c r="O713" s="238"/>
      <c r="P713" s="238"/>
      <c r="Q713" s="238"/>
      <c r="R713" s="238"/>
      <c r="S713" s="238"/>
      <c r="T713" s="238"/>
      <c r="U713" s="238"/>
      <c r="V713" s="238"/>
      <c r="W713" s="238"/>
      <c r="X713" s="238"/>
      <c r="Y713" s="238"/>
      <c r="Z713" s="238"/>
      <c r="AA713" s="238"/>
    </row>
    <row r="714" spans="2:27" s="10" customFormat="1">
      <c r="B714" s="235"/>
      <c r="C714" s="11"/>
      <c r="D714" s="11"/>
      <c r="E714" s="11"/>
      <c r="F714" s="236"/>
      <c r="G714" s="236"/>
      <c r="H714" s="11"/>
      <c r="I714" s="237"/>
      <c r="J714" s="237"/>
      <c r="K714" s="237"/>
      <c r="L714" s="237"/>
      <c r="M714" s="238"/>
      <c r="N714" s="238"/>
      <c r="O714" s="238"/>
      <c r="P714" s="238"/>
      <c r="Q714" s="238"/>
      <c r="R714" s="238"/>
      <c r="S714" s="238"/>
      <c r="T714" s="238"/>
      <c r="U714" s="238"/>
      <c r="V714" s="238"/>
      <c r="W714" s="238"/>
      <c r="X714" s="238"/>
      <c r="Y714" s="238"/>
      <c r="Z714" s="238"/>
      <c r="AA714" s="238"/>
    </row>
    <row r="715" spans="2:27" s="10" customFormat="1">
      <c r="B715" s="235"/>
      <c r="C715" s="11"/>
      <c r="D715" s="11"/>
      <c r="E715" s="11"/>
      <c r="F715" s="236"/>
      <c r="G715" s="236"/>
      <c r="H715" s="11"/>
      <c r="I715" s="237"/>
      <c r="J715" s="237"/>
      <c r="K715" s="237"/>
      <c r="L715" s="237"/>
      <c r="M715" s="238"/>
      <c r="N715" s="238"/>
      <c r="O715" s="238"/>
      <c r="P715" s="238"/>
      <c r="Q715" s="238"/>
      <c r="R715" s="238"/>
      <c r="S715" s="238"/>
      <c r="T715" s="238"/>
      <c r="U715" s="238"/>
      <c r="V715" s="238"/>
      <c r="W715" s="238"/>
      <c r="X715" s="238"/>
      <c r="Y715" s="238"/>
      <c r="Z715" s="238"/>
      <c r="AA715" s="238"/>
    </row>
    <row r="716" spans="2:27" s="10" customFormat="1">
      <c r="B716" s="235"/>
      <c r="C716" s="11"/>
      <c r="D716" s="11"/>
      <c r="E716" s="11"/>
      <c r="F716" s="236"/>
      <c r="G716" s="236"/>
      <c r="H716" s="11"/>
      <c r="I716" s="237"/>
      <c r="J716" s="237"/>
      <c r="K716" s="237"/>
      <c r="L716" s="237"/>
      <c r="M716" s="238"/>
      <c r="N716" s="238"/>
      <c r="O716" s="238"/>
      <c r="P716" s="238"/>
      <c r="Q716" s="238"/>
      <c r="R716" s="238"/>
      <c r="S716" s="238"/>
      <c r="T716" s="238"/>
      <c r="U716" s="238"/>
      <c r="V716" s="238"/>
      <c r="W716" s="238"/>
      <c r="X716" s="238"/>
      <c r="Y716" s="238"/>
      <c r="Z716" s="238"/>
      <c r="AA716" s="238"/>
    </row>
    <row r="717" spans="2:27" s="10" customFormat="1">
      <c r="B717" s="235"/>
      <c r="C717" s="11"/>
      <c r="D717" s="11"/>
      <c r="E717" s="11"/>
      <c r="F717" s="236"/>
      <c r="G717" s="236"/>
      <c r="H717" s="11"/>
      <c r="I717" s="237"/>
      <c r="J717" s="237"/>
      <c r="K717" s="237"/>
      <c r="L717" s="237"/>
      <c r="M717" s="238"/>
      <c r="N717" s="238"/>
      <c r="O717" s="238"/>
      <c r="P717" s="238"/>
      <c r="Q717" s="238"/>
      <c r="R717" s="238"/>
      <c r="S717" s="238"/>
      <c r="T717" s="238"/>
      <c r="U717" s="238"/>
      <c r="V717" s="238"/>
      <c r="W717" s="238"/>
      <c r="X717" s="238"/>
      <c r="Y717" s="238"/>
      <c r="Z717" s="238"/>
      <c r="AA717" s="238"/>
    </row>
    <row r="718" spans="2:27" s="10" customFormat="1">
      <c r="B718" s="235"/>
      <c r="C718" s="11"/>
      <c r="D718" s="11"/>
      <c r="E718" s="11"/>
      <c r="F718" s="236"/>
      <c r="G718" s="236"/>
      <c r="H718" s="11"/>
      <c r="I718" s="237"/>
      <c r="J718" s="237"/>
      <c r="K718" s="237"/>
      <c r="L718" s="237"/>
      <c r="M718" s="238"/>
      <c r="N718" s="238"/>
      <c r="O718" s="238"/>
      <c r="P718" s="238"/>
      <c r="Q718" s="238"/>
      <c r="R718" s="238"/>
      <c r="S718" s="238"/>
      <c r="T718" s="238"/>
      <c r="U718" s="238"/>
      <c r="V718" s="238"/>
      <c r="W718" s="238"/>
      <c r="X718" s="238"/>
      <c r="Y718" s="238"/>
      <c r="Z718" s="238"/>
      <c r="AA718" s="238"/>
    </row>
    <row r="719" spans="2:27" s="10" customFormat="1">
      <c r="B719" s="235"/>
      <c r="C719" s="11"/>
      <c r="D719" s="11"/>
      <c r="E719" s="11"/>
      <c r="F719" s="236"/>
      <c r="G719" s="236"/>
      <c r="H719" s="11"/>
      <c r="I719" s="237"/>
      <c r="J719" s="237"/>
      <c r="K719" s="237"/>
      <c r="L719" s="237"/>
      <c r="M719" s="238"/>
      <c r="N719" s="238"/>
      <c r="O719" s="238"/>
      <c r="P719" s="238"/>
      <c r="Q719" s="238"/>
      <c r="R719" s="238"/>
      <c r="S719" s="238"/>
      <c r="T719" s="238"/>
      <c r="U719" s="238"/>
      <c r="V719" s="238"/>
      <c r="W719" s="238"/>
      <c r="X719" s="238"/>
      <c r="Y719" s="238"/>
      <c r="Z719" s="238"/>
      <c r="AA719" s="238"/>
    </row>
    <row r="720" spans="2:27" s="10" customFormat="1">
      <c r="B720" s="235"/>
      <c r="C720" s="11"/>
      <c r="D720" s="11"/>
      <c r="E720" s="11"/>
      <c r="F720" s="236"/>
      <c r="G720" s="236"/>
      <c r="H720" s="11"/>
      <c r="I720" s="237"/>
      <c r="J720" s="237"/>
      <c r="K720" s="237"/>
      <c r="L720" s="237"/>
      <c r="M720" s="238"/>
      <c r="N720" s="238"/>
      <c r="O720" s="238"/>
      <c r="P720" s="238"/>
      <c r="Q720" s="238"/>
      <c r="R720" s="238"/>
      <c r="S720" s="238"/>
      <c r="T720" s="238"/>
      <c r="U720" s="238"/>
      <c r="V720" s="238"/>
      <c r="W720" s="238"/>
      <c r="X720" s="238"/>
      <c r="Y720" s="238"/>
      <c r="Z720" s="238"/>
      <c r="AA720" s="238"/>
    </row>
    <row r="721" spans="2:27" s="10" customFormat="1">
      <c r="B721" s="235"/>
      <c r="C721" s="11"/>
      <c r="D721" s="11"/>
      <c r="E721" s="11"/>
      <c r="F721" s="236"/>
      <c r="G721" s="236"/>
      <c r="H721" s="11"/>
      <c r="I721" s="237"/>
      <c r="J721" s="237"/>
      <c r="K721" s="237"/>
      <c r="L721" s="237"/>
      <c r="M721" s="238"/>
      <c r="N721" s="238"/>
      <c r="O721" s="238"/>
      <c r="P721" s="238"/>
      <c r="Q721" s="238"/>
      <c r="R721" s="238"/>
      <c r="S721" s="238"/>
      <c r="T721" s="238"/>
      <c r="U721" s="238"/>
      <c r="V721" s="238"/>
      <c r="W721" s="238"/>
      <c r="X721" s="238"/>
      <c r="Y721" s="238"/>
      <c r="Z721" s="238"/>
      <c r="AA721" s="238"/>
    </row>
    <row r="722" spans="2:27" s="10" customFormat="1">
      <c r="B722" s="235"/>
      <c r="C722" s="11"/>
      <c r="D722" s="11"/>
      <c r="E722" s="11"/>
      <c r="F722" s="236"/>
      <c r="G722" s="236"/>
      <c r="H722" s="11"/>
      <c r="I722" s="237"/>
      <c r="J722" s="237"/>
      <c r="K722" s="237"/>
      <c r="L722" s="237"/>
      <c r="M722" s="238"/>
      <c r="N722" s="238"/>
      <c r="O722" s="238"/>
      <c r="P722" s="238"/>
      <c r="Q722" s="238"/>
      <c r="R722" s="238"/>
      <c r="S722" s="238"/>
      <c r="T722" s="238"/>
      <c r="U722" s="238"/>
      <c r="V722" s="238"/>
      <c r="W722" s="238"/>
      <c r="X722" s="238"/>
      <c r="Y722" s="238"/>
      <c r="Z722" s="238"/>
      <c r="AA722" s="238"/>
    </row>
    <row r="723" spans="2:27" s="10" customFormat="1">
      <c r="B723" s="235"/>
      <c r="C723" s="11"/>
      <c r="D723" s="11"/>
      <c r="E723" s="11"/>
      <c r="F723" s="236"/>
      <c r="G723" s="236"/>
      <c r="H723" s="11"/>
      <c r="I723" s="237"/>
      <c r="J723" s="237"/>
      <c r="K723" s="237"/>
      <c r="L723" s="237"/>
      <c r="M723" s="238"/>
      <c r="N723" s="238"/>
      <c r="O723" s="238"/>
      <c r="P723" s="238"/>
      <c r="Q723" s="238"/>
      <c r="R723" s="238"/>
      <c r="S723" s="238"/>
      <c r="T723" s="238"/>
      <c r="U723" s="238"/>
      <c r="V723" s="238"/>
      <c r="W723" s="238"/>
      <c r="X723" s="238"/>
      <c r="Y723" s="238"/>
      <c r="Z723" s="238"/>
      <c r="AA723" s="238"/>
    </row>
    <row r="724" spans="2:27" s="10" customFormat="1">
      <c r="B724" s="235"/>
      <c r="C724" s="11"/>
      <c r="D724" s="11"/>
      <c r="E724" s="11"/>
      <c r="F724" s="236"/>
      <c r="G724" s="236"/>
      <c r="H724" s="11"/>
      <c r="I724" s="237"/>
      <c r="J724" s="237"/>
      <c r="K724" s="237"/>
      <c r="L724" s="237"/>
      <c r="M724" s="238"/>
      <c r="N724" s="238"/>
      <c r="O724" s="238"/>
      <c r="P724" s="238"/>
      <c r="Q724" s="238"/>
      <c r="R724" s="238"/>
      <c r="S724" s="238"/>
      <c r="T724" s="238"/>
      <c r="U724" s="238"/>
      <c r="V724" s="238"/>
      <c r="W724" s="238"/>
      <c r="X724" s="238"/>
      <c r="Y724" s="238"/>
      <c r="Z724" s="238"/>
      <c r="AA724" s="238"/>
    </row>
    <row r="725" spans="2:27" s="10" customFormat="1">
      <c r="B725" s="235"/>
      <c r="C725" s="11"/>
      <c r="D725" s="11"/>
      <c r="E725" s="11"/>
      <c r="F725" s="236"/>
      <c r="G725" s="236"/>
      <c r="H725" s="11"/>
      <c r="I725" s="237"/>
      <c r="J725" s="237"/>
      <c r="K725" s="237"/>
      <c r="L725" s="237"/>
      <c r="M725" s="238"/>
      <c r="N725" s="238"/>
      <c r="O725" s="238"/>
      <c r="P725" s="238"/>
      <c r="Q725" s="238"/>
      <c r="R725" s="238"/>
      <c r="S725" s="238"/>
      <c r="T725" s="238"/>
      <c r="U725" s="238"/>
      <c r="V725" s="238"/>
      <c r="W725" s="238"/>
      <c r="X725" s="238"/>
      <c r="Y725" s="238"/>
      <c r="Z725" s="238"/>
      <c r="AA725" s="238"/>
    </row>
    <row r="726" spans="2:27" s="10" customFormat="1">
      <c r="B726" s="235"/>
      <c r="C726" s="11"/>
      <c r="D726" s="11"/>
      <c r="E726" s="11"/>
      <c r="F726" s="236"/>
      <c r="G726" s="236"/>
      <c r="H726" s="11"/>
      <c r="I726" s="237"/>
      <c r="J726" s="237"/>
      <c r="K726" s="237"/>
      <c r="L726" s="237"/>
      <c r="M726" s="238"/>
      <c r="N726" s="238"/>
      <c r="O726" s="238"/>
      <c r="P726" s="238"/>
      <c r="Q726" s="238"/>
      <c r="R726" s="238"/>
      <c r="S726" s="238"/>
      <c r="T726" s="238"/>
      <c r="U726" s="238"/>
      <c r="V726" s="238"/>
      <c r="W726" s="238"/>
      <c r="X726" s="238"/>
      <c r="Y726" s="238"/>
      <c r="Z726" s="238"/>
      <c r="AA726" s="238"/>
    </row>
    <row r="727" spans="2:27" s="10" customFormat="1">
      <c r="B727" s="235"/>
      <c r="C727" s="11"/>
      <c r="D727" s="11"/>
      <c r="E727" s="11"/>
      <c r="F727" s="236"/>
      <c r="G727" s="236"/>
      <c r="H727" s="11"/>
      <c r="I727" s="237"/>
      <c r="J727" s="237"/>
      <c r="K727" s="237"/>
      <c r="L727" s="237"/>
      <c r="M727" s="238"/>
      <c r="N727" s="238"/>
      <c r="O727" s="238"/>
      <c r="P727" s="238"/>
      <c r="Q727" s="238"/>
      <c r="R727" s="238"/>
      <c r="S727" s="238"/>
      <c r="T727" s="238"/>
      <c r="U727" s="238"/>
      <c r="V727" s="238"/>
      <c r="W727" s="238"/>
      <c r="X727" s="238"/>
      <c r="Y727" s="238"/>
      <c r="Z727" s="238"/>
      <c r="AA727" s="238"/>
    </row>
    <row r="728" spans="2:27" s="10" customFormat="1">
      <c r="B728" s="235"/>
      <c r="C728" s="11"/>
      <c r="D728" s="11"/>
      <c r="E728" s="11"/>
      <c r="F728" s="236"/>
      <c r="G728" s="236"/>
      <c r="H728" s="11"/>
      <c r="I728" s="237"/>
      <c r="J728" s="237"/>
      <c r="K728" s="237"/>
      <c r="L728" s="237"/>
      <c r="M728" s="238"/>
      <c r="N728" s="238"/>
      <c r="O728" s="238"/>
      <c r="P728" s="238"/>
      <c r="Q728" s="238"/>
      <c r="R728" s="238"/>
      <c r="S728" s="238"/>
      <c r="T728" s="238"/>
      <c r="U728" s="238"/>
      <c r="V728" s="238"/>
      <c r="W728" s="238"/>
      <c r="X728" s="238"/>
      <c r="Y728" s="238"/>
      <c r="Z728" s="238"/>
      <c r="AA728" s="238"/>
    </row>
    <row r="729" spans="2:27" s="10" customFormat="1">
      <c r="B729" s="235"/>
      <c r="C729" s="11"/>
      <c r="D729" s="11"/>
      <c r="E729" s="11"/>
      <c r="F729" s="236"/>
      <c r="G729" s="236"/>
      <c r="H729" s="11"/>
      <c r="I729" s="237"/>
      <c r="J729" s="237"/>
      <c r="K729" s="237"/>
      <c r="L729" s="237"/>
      <c r="M729" s="238"/>
      <c r="N729" s="238"/>
      <c r="O729" s="238"/>
      <c r="P729" s="238"/>
      <c r="Q729" s="238"/>
      <c r="R729" s="238"/>
      <c r="S729" s="238"/>
      <c r="T729" s="238"/>
      <c r="U729" s="238"/>
      <c r="V729" s="238"/>
      <c r="W729" s="238"/>
      <c r="X729" s="238"/>
      <c r="Y729" s="238"/>
      <c r="Z729" s="238"/>
      <c r="AA729" s="238"/>
    </row>
    <row r="730" spans="2:27" s="10" customFormat="1">
      <c r="B730" s="235"/>
      <c r="C730" s="11"/>
      <c r="D730" s="11"/>
      <c r="E730" s="11"/>
      <c r="F730" s="236"/>
      <c r="G730" s="236"/>
      <c r="H730" s="11"/>
      <c r="I730" s="237"/>
      <c r="J730" s="237"/>
      <c r="K730" s="237"/>
      <c r="L730" s="237"/>
      <c r="M730" s="238"/>
      <c r="N730" s="238"/>
      <c r="O730" s="238"/>
      <c r="P730" s="238"/>
      <c r="Q730" s="238"/>
      <c r="R730" s="238"/>
      <c r="S730" s="238"/>
      <c r="T730" s="238"/>
      <c r="U730" s="238"/>
      <c r="V730" s="238"/>
      <c r="W730" s="238"/>
      <c r="X730" s="238"/>
      <c r="Y730" s="238"/>
      <c r="Z730" s="238"/>
      <c r="AA730" s="238"/>
    </row>
    <row r="731" spans="2:27" s="10" customFormat="1">
      <c r="B731" s="235"/>
      <c r="C731" s="11"/>
      <c r="D731" s="11"/>
      <c r="E731" s="11"/>
      <c r="F731" s="236"/>
      <c r="G731" s="236"/>
      <c r="H731" s="11"/>
      <c r="I731" s="237"/>
      <c r="J731" s="237"/>
      <c r="K731" s="237"/>
      <c r="L731" s="237"/>
      <c r="M731" s="238"/>
      <c r="N731" s="238"/>
      <c r="O731" s="238"/>
      <c r="P731" s="238"/>
      <c r="Q731" s="238"/>
      <c r="R731" s="238"/>
      <c r="S731" s="238"/>
      <c r="T731" s="238"/>
      <c r="U731" s="238"/>
      <c r="V731" s="238"/>
      <c r="W731" s="238"/>
      <c r="X731" s="238"/>
      <c r="Y731" s="238"/>
      <c r="Z731" s="238"/>
      <c r="AA731" s="238"/>
    </row>
    <row r="732" spans="2:27" s="10" customFormat="1">
      <c r="B732" s="235"/>
      <c r="C732" s="11"/>
      <c r="D732" s="11"/>
      <c r="E732" s="11"/>
      <c r="F732" s="236"/>
      <c r="G732" s="236"/>
      <c r="H732" s="11"/>
      <c r="I732" s="237"/>
      <c r="J732" s="237"/>
      <c r="K732" s="237"/>
      <c r="L732" s="237"/>
      <c r="M732" s="238"/>
      <c r="N732" s="238"/>
      <c r="O732" s="238"/>
      <c r="P732" s="238"/>
      <c r="Q732" s="238"/>
      <c r="R732" s="238"/>
      <c r="S732" s="238"/>
      <c r="T732" s="238"/>
      <c r="U732" s="238"/>
      <c r="V732" s="238"/>
      <c r="W732" s="238"/>
      <c r="X732" s="238"/>
      <c r="Y732" s="238"/>
      <c r="Z732" s="238"/>
      <c r="AA732" s="238"/>
    </row>
    <row r="733" spans="2:27" s="10" customFormat="1">
      <c r="B733" s="235"/>
      <c r="C733" s="11"/>
      <c r="D733" s="11"/>
      <c r="E733" s="11"/>
      <c r="F733" s="236"/>
      <c r="G733" s="236"/>
      <c r="H733" s="11"/>
      <c r="I733" s="237"/>
      <c r="J733" s="237"/>
      <c r="K733" s="237"/>
      <c r="L733" s="237"/>
      <c r="M733" s="238"/>
      <c r="N733" s="238"/>
      <c r="O733" s="238"/>
      <c r="P733" s="238"/>
      <c r="Q733" s="238"/>
      <c r="R733" s="238"/>
      <c r="S733" s="238"/>
      <c r="T733" s="238"/>
      <c r="U733" s="238"/>
      <c r="V733" s="238"/>
      <c r="W733" s="238"/>
      <c r="X733" s="238"/>
      <c r="Y733" s="238"/>
      <c r="Z733" s="238"/>
      <c r="AA733" s="238"/>
    </row>
    <row r="734" spans="2:27" s="10" customFormat="1">
      <c r="B734" s="235"/>
      <c r="C734" s="11"/>
      <c r="D734" s="11"/>
      <c r="E734" s="11"/>
      <c r="F734" s="236"/>
      <c r="G734" s="236"/>
      <c r="H734" s="11"/>
      <c r="I734" s="237"/>
      <c r="J734" s="237"/>
      <c r="K734" s="237"/>
      <c r="L734" s="237"/>
      <c r="M734" s="238"/>
      <c r="N734" s="238"/>
      <c r="O734" s="238"/>
      <c r="P734" s="238"/>
      <c r="Q734" s="238"/>
      <c r="R734" s="238"/>
      <c r="S734" s="238"/>
      <c r="T734" s="238"/>
      <c r="U734" s="238"/>
      <c r="V734" s="238"/>
      <c r="W734" s="238"/>
      <c r="X734" s="238"/>
      <c r="Y734" s="238"/>
      <c r="Z734" s="238"/>
      <c r="AA734" s="238"/>
    </row>
    <row r="735" spans="2:27" s="10" customFormat="1">
      <c r="B735" s="235"/>
      <c r="C735" s="11"/>
      <c r="D735" s="11"/>
      <c r="E735" s="11"/>
      <c r="F735" s="236"/>
      <c r="G735" s="236"/>
      <c r="H735" s="11"/>
      <c r="I735" s="237"/>
      <c r="J735" s="237"/>
      <c r="K735" s="237"/>
      <c r="L735" s="237"/>
      <c r="M735" s="238"/>
      <c r="N735" s="238"/>
      <c r="O735" s="238"/>
      <c r="P735" s="238"/>
      <c r="Q735" s="238"/>
      <c r="R735" s="238"/>
      <c r="S735" s="238"/>
      <c r="T735" s="238"/>
      <c r="U735" s="238"/>
      <c r="V735" s="238"/>
      <c r="W735" s="238"/>
      <c r="X735" s="238"/>
      <c r="Y735" s="238"/>
      <c r="Z735" s="238"/>
      <c r="AA735" s="238"/>
    </row>
    <row r="736" spans="2:27" s="10" customFormat="1">
      <c r="B736" s="235"/>
      <c r="C736" s="11"/>
      <c r="D736" s="11"/>
      <c r="E736" s="11"/>
      <c r="F736" s="236"/>
      <c r="G736" s="236"/>
      <c r="H736" s="11"/>
      <c r="I736" s="237"/>
      <c r="J736" s="237"/>
      <c r="K736" s="237"/>
      <c r="L736" s="237"/>
      <c r="M736" s="238"/>
      <c r="N736" s="238"/>
      <c r="O736" s="238"/>
      <c r="P736" s="238"/>
      <c r="Q736" s="238"/>
      <c r="R736" s="238"/>
      <c r="S736" s="238"/>
      <c r="T736" s="238"/>
      <c r="U736" s="238"/>
      <c r="V736" s="238"/>
      <c r="W736" s="238"/>
      <c r="X736" s="238"/>
      <c r="Y736" s="238"/>
      <c r="Z736" s="238"/>
      <c r="AA736" s="238"/>
    </row>
    <row r="737" spans="2:27" s="10" customFormat="1">
      <c r="B737" s="235"/>
      <c r="C737" s="11"/>
      <c r="D737" s="11"/>
      <c r="E737" s="11"/>
      <c r="F737" s="236"/>
      <c r="G737" s="236"/>
      <c r="H737" s="11"/>
      <c r="I737" s="237"/>
      <c r="J737" s="237"/>
      <c r="K737" s="237"/>
      <c r="L737" s="237"/>
      <c r="M737" s="238"/>
      <c r="N737" s="238"/>
      <c r="O737" s="238"/>
      <c r="P737" s="238"/>
      <c r="Q737" s="238"/>
      <c r="R737" s="238"/>
      <c r="S737" s="238"/>
      <c r="T737" s="238"/>
      <c r="U737" s="238"/>
      <c r="V737" s="238"/>
      <c r="W737" s="238"/>
      <c r="X737" s="238"/>
      <c r="Y737" s="238"/>
      <c r="Z737" s="238"/>
      <c r="AA737" s="238"/>
    </row>
    <row r="738" spans="2:27" s="10" customFormat="1">
      <c r="B738" s="235"/>
      <c r="C738" s="11"/>
      <c r="D738" s="11"/>
      <c r="E738" s="11"/>
      <c r="F738" s="236"/>
      <c r="G738" s="236"/>
      <c r="H738" s="11"/>
      <c r="I738" s="237"/>
      <c r="J738" s="237"/>
      <c r="K738" s="237"/>
      <c r="L738" s="237"/>
      <c r="M738" s="238"/>
      <c r="N738" s="238"/>
      <c r="O738" s="238"/>
      <c r="P738" s="238"/>
      <c r="Q738" s="238"/>
      <c r="R738" s="238"/>
      <c r="S738" s="238"/>
      <c r="T738" s="238"/>
      <c r="U738" s="238"/>
      <c r="V738" s="238"/>
      <c r="W738" s="238"/>
      <c r="X738" s="238"/>
      <c r="Y738" s="238"/>
      <c r="Z738" s="238"/>
      <c r="AA738" s="238"/>
    </row>
    <row r="739" spans="2:27" s="10" customFormat="1">
      <c r="B739" s="235"/>
      <c r="C739" s="11"/>
      <c r="D739" s="11"/>
      <c r="E739" s="11"/>
      <c r="F739" s="236"/>
      <c r="G739" s="236"/>
      <c r="H739" s="11"/>
      <c r="I739" s="237"/>
      <c r="J739" s="237"/>
      <c r="K739" s="237"/>
      <c r="L739" s="237"/>
      <c r="M739" s="238"/>
      <c r="N739" s="238"/>
      <c r="O739" s="238"/>
      <c r="P739" s="238"/>
      <c r="Q739" s="238"/>
      <c r="R739" s="238"/>
      <c r="S739" s="238"/>
      <c r="T739" s="238"/>
      <c r="U739" s="238"/>
      <c r="V739" s="238"/>
      <c r="W739" s="238"/>
      <c r="X739" s="238"/>
      <c r="Y739" s="238"/>
      <c r="Z739" s="238"/>
      <c r="AA739" s="238"/>
    </row>
    <row r="740" spans="2:27" s="10" customFormat="1">
      <c r="B740" s="235"/>
      <c r="C740" s="11"/>
      <c r="D740" s="11"/>
      <c r="E740" s="11"/>
      <c r="F740" s="236"/>
      <c r="G740" s="236"/>
      <c r="H740" s="11"/>
      <c r="I740" s="237"/>
      <c r="J740" s="237"/>
      <c r="K740" s="237"/>
      <c r="L740" s="237"/>
      <c r="M740" s="238"/>
      <c r="N740" s="238"/>
      <c r="O740" s="238"/>
      <c r="P740" s="238"/>
      <c r="Q740" s="238"/>
      <c r="R740" s="238"/>
      <c r="S740" s="238"/>
      <c r="T740" s="238"/>
      <c r="U740" s="238"/>
      <c r="V740" s="238"/>
      <c r="W740" s="238"/>
      <c r="X740" s="238"/>
      <c r="Y740" s="238"/>
      <c r="Z740" s="238"/>
      <c r="AA740" s="238"/>
    </row>
    <row r="741" spans="2:27" s="10" customFormat="1">
      <c r="B741" s="235"/>
      <c r="C741" s="11"/>
      <c r="D741" s="11"/>
      <c r="E741" s="11"/>
      <c r="F741" s="236"/>
      <c r="G741" s="236"/>
      <c r="H741" s="11"/>
      <c r="I741" s="237"/>
      <c r="J741" s="237"/>
      <c r="K741" s="237"/>
      <c r="L741" s="237"/>
      <c r="M741" s="238"/>
      <c r="N741" s="238"/>
      <c r="O741" s="238"/>
      <c r="P741" s="238"/>
      <c r="Q741" s="238"/>
      <c r="R741" s="238"/>
      <c r="S741" s="238"/>
      <c r="T741" s="238"/>
      <c r="U741" s="238"/>
      <c r="V741" s="238"/>
      <c r="W741" s="238"/>
      <c r="X741" s="238"/>
      <c r="Y741" s="238"/>
      <c r="Z741" s="238"/>
      <c r="AA741" s="238"/>
    </row>
    <row r="742" spans="2:27" s="10" customFormat="1">
      <c r="B742" s="235"/>
      <c r="C742" s="11"/>
      <c r="D742" s="11"/>
      <c r="E742" s="11"/>
      <c r="F742" s="236"/>
      <c r="G742" s="236"/>
      <c r="H742" s="11"/>
      <c r="I742" s="237"/>
      <c r="J742" s="237"/>
      <c r="K742" s="237"/>
      <c r="L742" s="237"/>
      <c r="M742" s="238"/>
      <c r="N742" s="238"/>
      <c r="O742" s="238"/>
      <c r="P742" s="238"/>
      <c r="Q742" s="238"/>
      <c r="R742" s="238"/>
      <c r="S742" s="238"/>
      <c r="T742" s="238"/>
      <c r="U742" s="238"/>
      <c r="V742" s="238"/>
      <c r="W742" s="238"/>
      <c r="X742" s="238"/>
      <c r="Y742" s="238"/>
      <c r="Z742" s="238"/>
      <c r="AA742" s="238"/>
    </row>
    <row r="743" spans="2:27" s="10" customFormat="1">
      <c r="B743" s="235"/>
      <c r="C743" s="11"/>
      <c r="D743" s="11"/>
      <c r="E743" s="11"/>
      <c r="F743" s="236"/>
      <c r="G743" s="236"/>
      <c r="H743" s="11"/>
      <c r="I743" s="237"/>
      <c r="J743" s="237"/>
      <c r="K743" s="237"/>
      <c r="L743" s="237"/>
      <c r="M743" s="238"/>
      <c r="N743" s="238"/>
      <c r="O743" s="238"/>
      <c r="P743" s="238"/>
      <c r="Q743" s="238"/>
      <c r="R743" s="238"/>
      <c r="S743" s="238"/>
      <c r="T743" s="238"/>
      <c r="U743" s="238"/>
      <c r="V743" s="238"/>
      <c r="W743" s="238"/>
      <c r="X743" s="238"/>
      <c r="Y743" s="238"/>
      <c r="Z743" s="238"/>
      <c r="AA743" s="238"/>
    </row>
    <row r="744" spans="2:27" s="10" customFormat="1">
      <c r="B744" s="235"/>
      <c r="C744" s="11"/>
      <c r="D744" s="11"/>
      <c r="E744" s="11"/>
      <c r="F744" s="236"/>
      <c r="G744" s="236"/>
      <c r="H744" s="11"/>
      <c r="I744" s="237"/>
      <c r="J744" s="237"/>
      <c r="K744" s="237"/>
      <c r="L744" s="237"/>
      <c r="M744" s="238"/>
      <c r="N744" s="238"/>
      <c r="O744" s="238"/>
      <c r="P744" s="238"/>
      <c r="Q744" s="238"/>
      <c r="R744" s="238"/>
      <c r="S744" s="238"/>
      <c r="T744" s="238"/>
      <c r="U744" s="238"/>
      <c r="V744" s="238"/>
      <c r="W744" s="238"/>
      <c r="X744" s="238"/>
      <c r="Y744" s="238"/>
      <c r="Z744" s="238"/>
      <c r="AA744" s="238"/>
    </row>
    <row r="745" spans="2:27" s="10" customFormat="1">
      <c r="B745" s="235"/>
      <c r="C745" s="11"/>
      <c r="D745" s="11"/>
      <c r="E745" s="11"/>
      <c r="F745" s="236"/>
      <c r="G745" s="236"/>
      <c r="H745" s="11"/>
      <c r="I745" s="237"/>
      <c r="J745" s="237"/>
      <c r="K745" s="237"/>
      <c r="L745" s="237"/>
      <c r="M745" s="238"/>
      <c r="N745" s="238"/>
      <c r="O745" s="238"/>
      <c r="P745" s="238"/>
      <c r="Q745" s="238"/>
      <c r="R745" s="238"/>
      <c r="S745" s="238"/>
      <c r="T745" s="238"/>
      <c r="U745" s="238"/>
      <c r="V745" s="238"/>
      <c r="W745" s="238"/>
      <c r="X745" s="238"/>
      <c r="Y745" s="238"/>
      <c r="Z745" s="238"/>
      <c r="AA745" s="238"/>
    </row>
    <row r="746" spans="2:27" s="10" customFormat="1">
      <c r="B746" s="235"/>
      <c r="C746" s="11"/>
      <c r="D746" s="11"/>
      <c r="E746" s="11"/>
      <c r="F746" s="236"/>
      <c r="G746" s="236"/>
      <c r="H746" s="11"/>
      <c r="I746" s="237"/>
      <c r="J746" s="237"/>
      <c r="K746" s="237"/>
      <c r="L746" s="237"/>
      <c r="M746" s="238"/>
      <c r="N746" s="238"/>
      <c r="O746" s="238"/>
      <c r="P746" s="238"/>
      <c r="Q746" s="238"/>
      <c r="R746" s="238"/>
      <c r="S746" s="238"/>
      <c r="T746" s="238"/>
      <c r="U746" s="238"/>
      <c r="V746" s="238"/>
      <c r="W746" s="238"/>
      <c r="X746" s="238"/>
      <c r="Y746" s="238"/>
      <c r="Z746" s="238"/>
      <c r="AA746" s="238"/>
    </row>
    <row r="747" spans="2:27" s="10" customFormat="1">
      <c r="B747" s="235"/>
      <c r="C747" s="11"/>
      <c r="D747" s="11"/>
      <c r="E747" s="11"/>
      <c r="F747" s="236"/>
      <c r="G747" s="236"/>
      <c r="H747" s="11"/>
      <c r="I747" s="237"/>
      <c r="J747" s="237"/>
      <c r="K747" s="237"/>
      <c r="L747" s="237"/>
      <c r="M747" s="238"/>
      <c r="N747" s="238"/>
      <c r="O747" s="238"/>
      <c r="P747" s="238"/>
      <c r="Q747" s="238"/>
      <c r="R747" s="238"/>
      <c r="S747" s="238"/>
      <c r="T747" s="238"/>
      <c r="U747" s="238"/>
      <c r="V747" s="238"/>
      <c r="W747" s="238"/>
      <c r="X747" s="238"/>
      <c r="Y747" s="238"/>
      <c r="Z747" s="238"/>
      <c r="AA747" s="238"/>
    </row>
    <row r="748" spans="2:27" s="10" customFormat="1">
      <c r="B748" s="235"/>
      <c r="C748" s="11"/>
      <c r="D748" s="11"/>
      <c r="E748" s="11"/>
      <c r="F748" s="236"/>
      <c r="G748" s="236"/>
      <c r="H748" s="11"/>
      <c r="I748" s="237"/>
      <c r="J748" s="237"/>
      <c r="K748" s="237"/>
      <c r="L748" s="237"/>
      <c r="M748" s="238"/>
      <c r="N748" s="238"/>
      <c r="O748" s="238"/>
      <c r="P748" s="238"/>
      <c r="Q748" s="238"/>
      <c r="R748" s="238"/>
      <c r="S748" s="238"/>
      <c r="T748" s="238"/>
      <c r="U748" s="238"/>
      <c r="V748" s="238"/>
      <c r="W748" s="238"/>
      <c r="X748" s="238"/>
      <c r="Y748" s="238"/>
      <c r="Z748" s="238"/>
      <c r="AA748" s="238"/>
    </row>
    <row r="749" spans="2:27" s="10" customFormat="1">
      <c r="B749" s="235"/>
      <c r="C749" s="11"/>
      <c r="D749" s="11"/>
      <c r="E749" s="11"/>
      <c r="F749" s="236"/>
      <c r="G749" s="236"/>
      <c r="H749" s="11"/>
      <c r="I749" s="237"/>
      <c r="J749" s="237"/>
      <c r="K749" s="237"/>
      <c r="L749" s="237"/>
      <c r="M749" s="238"/>
      <c r="N749" s="238"/>
      <c r="O749" s="238"/>
      <c r="P749" s="238"/>
      <c r="Q749" s="238"/>
      <c r="R749" s="238"/>
      <c r="S749" s="238"/>
      <c r="T749" s="238"/>
      <c r="U749" s="238"/>
      <c r="V749" s="238"/>
      <c r="W749" s="238"/>
      <c r="X749" s="238"/>
      <c r="Y749" s="238"/>
      <c r="Z749" s="238"/>
      <c r="AA749" s="238"/>
    </row>
    <row r="750" spans="2:27" s="10" customFormat="1">
      <c r="B750" s="235"/>
      <c r="C750" s="11"/>
      <c r="D750" s="11"/>
      <c r="E750" s="11"/>
      <c r="F750" s="236"/>
      <c r="G750" s="236"/>
      <c r="H750" s="11"/>
      <c r="I750" s="237"/>
      <c r="J750" s="237"/>
      <c r="K750" s="237"/>
      <c r="L750" s="237"/>
      <c r="M750" s="238"/>
      <c r="N750" s="238"/>
      <c r="O750" s="238"/>
      <c r="P750" s="238"/>
      <c r="Q750" s="238"/>
      <c r="R750" s="238"/>
      <c r="S750" s="238"/>
      <c r="T750" s="238"/>
      <c r="U750" s="238"/>
      <c r="V750" s="238"/>
      <c r="W750" s="238"/>
      <c r="X750" s="238"/>
      <c r="Y750" s="238"/>
      <c r="Z750" s="238"/>
      <c r="AA750" s="238"/>
    </row>
    <row r="751" spans="2:27" s="10" customFormat="1">
      <c r="B751" s="235"/>
      <c r="C751" s="11"/>
      <c r="D751" s="11"/>
      <c r="E751" s="11"/>
      <c r="F751" s="236"/>
      <c r="G751" s="236"/>
      <c r="H751" s="11"/>
      <c r="I751" s="237"/>
      <c r="J751" s="237"/>
      <c r="K751" s="237"/>
      <c r="L751" s="237"/>
      <c r="M751" s="238"/>
      <c r="N751" s="238"/>
      <c r="O751" s="238"/>
      <c r="P751" s="238"/>
      <c r="Q751" s="238"/>
      <c r="R751" s="238"/>
      <c r="S751" s="238"/>
      <c r="T751" s="238"/>
      <c r="U751" s="238"/>
      <c r="V751" s="238"/>
      <c r="W751" s="238"/>
      <c r="X751" s="238"/>
      <c r="Y751" s="238"/>
      <c r="Z751" s="238"/>
      <c r="AA751" s="238"/>
    </row>
    <row r="752" spans="2:27" s="10" customFormat="1">
      <c r="B752" s="235"/>
      <c r="C752" s="11"/>
      <c r="D752" s="11"/>
      <c r="E752" s="11"/>
      <c r="F752" s="236"/>
      <c r="G752" s="236"/>
      <c r="H752" s="11"/>
      <c r="I752" s="237"/>
      <c r="J752" s="237"/>
      <c r="K752" s="237"/>
      <c r="L752" s="237"/>
      <c r="M752" s="238"/>
      <c r="N752" s="238"/>
      <c r="O752" s="238"/>
      <c r="P752" s="238"/>
      <c r="Q752" s="238"/>
      <c r="R752" s="238"/>
      <c r="S752" s="238"/>
      <c r="T752" s="238"/>
      <c r="U752" s="238"/>
      <c r="V752" s="238"/>
      <c r="W752" s="238"/>
      <c r="X752" s="238"/>
      <c r="Y752" s="238"/>
      <c r="Z752" s="238"/>
      <c r="AA752" s="238"/>
    </row>
    <row r="753" spans="2:27" s="10" customFormat="1">
      <c r="B753" s="235"/>
      <c r="C753" s="11"/>
      <c r="D753" s="11"/>
      <c r="E753" s="11"/>
      <c r="F753" s="236"/>
      <c r="G753" s="236"/>
      <c r="H753" s="11"/>
      <c r="I753" s="237"/>
      <c r="J753" s="237"/>
      <c r="K753" s="237"/>
      <c r="L753" s="237"/>
      <c r="M753" s="238"/>
      <c r="N753" s="238"/>
      <c r="O753" s="238"/>
      <c r="P753" s="238"/>
      <c r="Q753" s="238"/>
      <c r="R753" s="238"/>
      <c r="S753" s="238"/>
      <c r="T753" s="238"/>
      <c r="U753" s="238"/>
      <c r="V753" s="238"/>
      <c r="W753" s="238"/>
      <c r="X753" s="238"/>
      <c r="Y753" s="238"/>
      <c r="Z753" s="238"/>
      <c r="AA753" s="238"/>
    </row>
    <row r="754" spans="2:27" s="10" customFormat="1">
      <c r="B754" s="235"/>
      <c r="C754" s="11"/>
      <c r="D754" s="11"/>
      <c r="E754" s="11"/>
      <c r="F754" s="236"/>
      <c r="G754" s="236"/>
      <c r="H754" s="11"/>
      <c r="I754" s="237"/>
      <c r="J754" s="237"/>
      <c r="K754" s="237"/>
      <c r="L754" s="237"/>
      <c r="M754" s="238"/>
      <c r="N754" s="238"/>
      <c r="O754" s="238"/>
      <c r="P754" s="238"/>
      <c r="Q754" s="238"/>
      <c r="R754" s="238"/>
      <c r="S754" s="238"/>
      <c r="T754" s="238"/>
      <c r="U754" s="238"/>
      <c r="V754" s="238"/>
      <c r="W754" s="238"/>
      <c r="X754" s="238"/>
      <c r="Y754" s="238"/>
      <c r="Z754" s="238"/>
      <c r="AA754" s="238"/>
    </row>
    <row r="755" spans="2:27" s="10" customFormat="1">
      <c r="B755" s="235"/>
      <c r="C755" s="11"/>
      <c r="D755" s="11"/>
      <c r="E755" s="11"/>
      <c r="F755" s="236"/>
      <c r="G755" s="236"/>
      <c r="H755" s="11"/>
      <c r="I755" s="237"/>
      <c r="J755" s="237"/>
      <c r="K755" s="237"/>
      <c r="L755" s="237"/>
      <c r="M755" s="238"/>
      <c r="N755" s="238"/>
      <c r="O755" s="238"/>
      <c r="P755" s="238"/>
      <c r="Q755" s="238"/>
      <c r="R755" s="238"/>
      <c r="S755" s="238"/>
      <c r="T755" s="238"/>
      <c r="U755" s="238"/>
      <c r="V755" s="238"/>
      <c r="W755" s="238"/>
      <c r="X755" s="238"/>
      <c r="Y755" s="238"/>
      <c r="Z755" s="238"/>
      <c r="AA755" s="238"/>
    </row>
    <row r="756" spans="2:27" s="10" customFormat="1">
      <c r="B756" s="235"/>
      <c r="C756" s="11"/>
      <c r="D756" s="11"/>
      <c r="E756" s="11"/>
      <c r="F756" s="236"/>
      <c r="G756" s="236"/>
      <c r="H756" s="11"/>
      <c r="I756" s="237"/>
      <c r="J756" s="237"/>
      <c r="K756" s="237"/>
      <c r="L756" s="237"/>
      <c r="M756" s="238"/>
      <c r="N756" s="238"/>
      <c r="O756" s="238"/>
      <c r="P756" s="238"/>
      <c r="Q756" s="238"/>
      <c r="R756" s="238"/>
      <c r="S756" s="238"/>
      <c r="T756" s="238"/>
      <c r="U756" s="238"/>
      <c r="V756" s="238"/>
      <c r="W756" s="238"/>
      <c r="X756" s="238"/>
      <c r="Y756" s="238"/>
      <c r="Z756" s="238"/>
      <c r="AA756" s="238"/>
    </row>
    <row r="757" spans="2:27" s="10" customFormat="1">
      <c r="B757" s="235"/>
      <c r="C757" s="11"/>
      <c r="D757" s="11"/>
      <c r="E757" s="11"/>
      <c r="F757" s="236"/>
      <c r="G757" s="236"/>
      <c r="H757" s="11"/>
      <c r="I757" s="237"/>
      <c r="J757" s="237"/>
      <c r="K757" s="237"/>
      <c r="L757" s="237"/>
      <c r="M757" s="238"/>
      <c r="N757" s="238"/>
      <c r="O757" s="238"/>
      <c r="P757" s="238"/>
      <c r="Q757" s="238"/>
      <c r="R757" s="238"/>
      <c r="S757" s="238"/>
      <c r="T757" s="238"/>
      <c r="U757" s="238"/>
      <c r="V757" s="238"/>
      <c r="W757" s="238"/>
      <c r="X757" s="238"/>
      <c r="Y757" s="238"/>
      <c r="Z757" s="238"/>
      <c r="AA757" s="238"/>
    </row>
    <row r="758" spans="2:27" s="10" customFormat="1">
      <c r="B758" s="235"/>
      <c r="C758" s="11"/>
      <c r="D758" s="11"/>
      <c r="E758" s="11"/>
      <c r="F758" s="236"/>
      <c r="G758" s="236"/>
      <c r="H758" s="11"/>
      <c r="I758" s="237"/>
      <c r="J758" s="237"/>
      <c r="K758" s="237"/>
      <c r="L758" s="237"/>
      <c r="M758" s="238"/>
      <c r="N758" s="238"/>
      <c r="O758" s="238"/>
      <c r="P758" s="238"/>
      <c r="Q758" s="238"/>
      <c r="R758" s="238"/>
      <c r="S758" s="238"/>
      <c r="T758" s="238"/>
      <c r="U758" s="238"/>
      <c r="V758" s="238"/>
      <c r="W758" s="238"/>
      <c r="X758" s="238"/>
      <c r="Y758" s="238"/>
      <c r="Z758" s="238"/>
      <c r="AA758" s="238"/>
    </row>
    <row r="759" spans="2:27" s="10" customFormat="1">
      <c r="B759" s="235"/>
      <c r="C759" s="11"/>
      <c r="D759" s="11"/>
      <c r="E759" s="11"/>
      <c r="F759" s="236"/>
      <c r="G759" s="236"/>
      <c r="H759" s="11"/>
      <c r="I759" s="237"/>
      <c r="J759" s="237"/>
      <c r="K759" s="237"/>
      <c r="L759" s="237"/>
      <c r="M759" s="238"/>
      <c r="N759" s="238"/>
      <c r="O759" s="238"/>
      <c r="P759" s="238"/>
      <c r="Q759" s="238"/>
      <c r="R759" s="238"/>
      <c r="S759" s="238"/>
      <c r="T759" s="238"/>
      <c r="U759" s="238"/>
      <c r="V759" s="238"/>
      <c r="W759" s="238"/>
      <c r="X759" s="238"/>
      <c r="Y759" s="238"/>
      <c r="Z759" s="238"/>
      <c r="AA759" s="238"/>
    </row>
    <row r="760" spans="2:27" s="10" customFormat="1">
      <c r="B760" s="235"/>
      <c r="C760" s="11"/>
      <c r="D760" s="11"/>
      <c r="E760" s="11"/>
      <c r="F760" s="236"/>
      <c r="G760" s="236"/>
      <c r="H760" s="11"/>
      <c r="I760" s="237"/>
      <c r="J760" s="237"/>
      <c r="K760" s="237"/>
      <c r="L760" s="237"/>
      <c r="M760" s="238"/>
      <c r="N760" s="238"/>
      <c r="O760" s="238"/>
      <c r="P760" s="238"/>
      <c r="Q760" s="238"/>
      <c r="R760" s="238"/>
      <c r="S760" s="238"/>
      <c r="T760" s="238"/>
      <c r="U760" s="238"/>
      <c r="V760" s="238"/>
      <c r="W760" s="238"/>
      <c r="X760" s="238"/>
      <c r="Y760" s="238"/>
      <c r="Z760" s="238"/>
      <c r="AA760" s="238"/>
    </row>
    <row r="761" spans="2:27" s="10" customFormat="1">
      <c r="B761" s="235"/>
      <c r="C761" s="11"/>
      <c r="D761" s="11"/>
      <c r="E761" s="11"/>
      <c r="F761" s="236"/>
      <c r="G761" s="236"/>
      <c r="H761" s="11"/>
      <c r="I761" s="237"/>
      <c r="J761" s="237"/>
      <c r="K761" s="237"/>
      <c r="L761" s="237"/>
      <c r="M761" s="238"/>
      <c r="N761" s="238"/>
      <c r="O761" s="238"/>
      <c r="P761" s="238"/>
      <c r="Q761" s="238"/>
      <c r="R761" s="238"/>
      <c r="S761" s="238"/>
      <c r="T761" s="238"/>
      <c r="U761" s="238"/>
      <c r="V761" s="238"/>
      <c r="W761" s="238"/>
      <c r="X761" s="238"/>
      <c r="Y761" s="238"/>
      <c r="Z761" s="238"/>
      <c r="AA761" s="238"/>
    </row>
    <row r="762" spans="2:27" s="10" customFormat="1">
      <c r="B762" s="235"/>
      <c r="C762" s="11"/>
      <c r="D762" s="11"/>
      <c r="E762" s="11"/>
      <c r="F762" s="236"/>
      <c r="G762" s="236"/>
      <c r="H762" s="11"/>
      <c r="I762" s="237"/>
      <c r="J762" s="237"/>
      <c r="K762" s="237"/>
      <c r="L762" s="237"/>
      <c r="M762" s="238"/>
      <c r="N762" s="238"/>
      <c r="O762" s="238"/>
      <c r="P762" s="238"/>
      <c r="Q762" s="238"/>
      <c r="R762" s="238"/>
      <c r="S762" s="238"/>
      <c r="T762" s="238"/>
      <c r="U762" s="238"/>
      <c r="V762" s="238"/>
      <c r="W762" s="238"/>
      <c r="X762" s="238"/>
      <c r="Y762" s="238"/>
      <c r="Z762" s="238"/>
      <c r="AA762" s="238"/>
    </row>
    <row r="763" spans="2:27" s="10" customFormat="1">
      <c r="B763" s="235"/>
      <c r="C763" s="11"/>
      <c r="D763" s="11"/>
      <c r="E763" s="11"/>
      <c r="F763" s="236"/>
      <c r="G763" s="236"/>
      <c r="H763" s="11"/>
      <c r="I763" s="237"/>
      <c r="J763" s="237"/>
      <c r="K763" s="237"/>
      <c r="L763" s="237"/>
      <c r="M763" s="238"/>
      <c r="N763" s="238"/>
      <c r="O763" s="238"/>
      <c r="P763" s="238"/>
      <c r="Q763" s="238"/>
      <c r="R763" s="238"/>
      <c r="S763" s="238"/>
      <c r="T763" s="238"/>
      <c r="U763" s="238"/>
      <c r="V763" s="238"/>
      <c r="W763" s="238"/>
      <c r="X763" s="238"/>
      <c r="Y763" s="238"/>
      <c r="Z763" s="238"/>
      <c r="AA763" s="238"/>
    </row>
    <row r="764" spans="2:27" s="10" customFormat="1">
      <c r="B764" s="235"/>
      <c r="C764" s="11"/>
      <c r="D764" s="11"/>
      <c r="E764" s="11"/>
      <c r="F764" s="236"/>
      <c r="G764" s="236"/>
      <c r="H764" s="11"/>
      <c r="I764" s="237"/>
      <c r="J764" s="237"/>
      <c r="K764" s="237"/>
      <c r="L764" s="237"/>
      <c r="M764" s="238"/>
      <c r="N764" s="238"/>
      <c r="O764" s="238"/>
      <c r="P764" s="238"/>
      <c r="Q764" s="238"/>
      <c r="R764" s="238"/>
      <c r="S764" s="238"/>
      <c r="T764" s="238"/>
      <c r="U764" s="238"/>
      <c r="V764" s="238"/>
      <c r="W764" s="238"/>
      <c r="X764" s="238"/>
      <c r="Y764" s="238"/>
      <c r="Z764" s="238"/>
      <c r="AA764" s="238"/>
    </row>
    <row r="765" spans="2:27" s="10" customFormat="1">
      <c r="B765" s="235"/>
      <c r="C765" s="11"/>
      <c r="D765" s="11"/>
      <c r="E765" s="11"/>
      <c r="F765" s="236"/>
      <c r="G765" s="236"/>
      <c r="H765" s="11"/>
      <c r="I765" s="237"/>
      <c r="J765" s="237"/>
      <c r="K765" s="237"/>
      <c r="L765" s="237"/>
      <c r="M765" s="238"/>
      <c r="N765" s="238"/>
      <c r="O765" s="238"/>
      <c r="P765" s="238"/>
      <c r="Q765" s="238"/>
      <c r="R765" s="238"/>
      <c r="S765" s="238"/>
      <c r="T765" s="238"/>
      <c r="U765" s="238"/>
      <c r="V765" s="238"/>
      <c r="W765" s="238"/>
      <c r="X765" s="238"/>
      <c r="Y765" s="238"/>
      <c r="Z765" s="238"/>
      <c r="AA765" s="238"/>
    </row>
    <row r="766" spans="2:27" s="10" customFormat="1">
      <c r="B766" s="235"/>
      <c r="C766" s="11"/>
      <c r="D766" s="11"/>
      <c r="E766" s="11"/>
      <c r="F766" s="236"/>
      <c r="G766" s="236"/>
      <c r="H766" s="11"/>
      <c r="I766" s="237"/>
      <c r="J766" s="237"/>
      <c r="K766" s="237"/>
      <c r="L766" s="237"/>
      <c r="M766" s="238"/>
      <c r="N766" s="238"/>
      <c r="O766" s="238"/>
      <c r="P766" s="238"/>
      <c r="Q766" s="238"/>
      <c r="R766" s="238"/>
      <c r="S766" s="238"/>
      <c r="T766" s="238"/>
      <c r="U766" s="238"/>
      <c r="V766" s="238"/>
      <c r="W766" s="238"/>
      <c r="X766" s="238"/>
      <c r="Y766" s="238"/>
      <c r="Z766" s="238"/>
      <c r="AA766" s="238"/>
    </row>
    <row r="767" spans="2:27" s="10" customFormat="1">
      <c r="B767" s="235"/>
      <c r="C767" s="11"/>
      <c r="D767" s="11"/>
      <c r="E767" s="11"/>
      <c r="F767" s="236"/>
      <c r="G767" s="236"/>
      <c r="H767" s="11"/>
      <c r="I767" s="237"/>
      <c r="J767" s="237"/>
      <c r="K767" s="237"/>
      <c r="L767" s="237"/>
      <c r="M767" s="238"/>
      <c r="N767" s="238"/>
      <c r="O767" s="238"/>
      <c r="P767" s="238"/>
      <c r="Q767" s="238"/>
      <c r="R767" s="238"/>
      <c r="S767" s="238"/>
      <c r="T767" s="238"/>
      <c r="U767" s="238"/>
      <c r="V767" s="238"/>
      <c r="W767" s="238"/>
      <c r="X767" s="238"/>
      <c r="Y767" s="238"/>
      <c r="Z767" s="238"/>
      <c r="AA767" s="238"/>
    </row>
    <row r="768" spans="2:27" s="10" customFormat="1">
      <c r="B768" s="235"/>
      <c r="C768" s="11"/>
      <c r="D768" s="11"/>
      <c r="E768" s="11"/>
      <c r="F768" s="236"/>
      <c r="G768" s="236"/>
      <c r="H768" s="11"/>
      <c r="I768" s="237"/>
      <c r="J768" s="237"/>
      <c r="K768" s="237"/>
      <c r="L768" s="237"/>
      <c r="M768" s="238"/>
      <c r="N768" s="238"/>
      <c r="O768" s="238"/>
      <c r="P768" s="238"/>
      <c r="Q768" s="238"/>
      <c r="R768" s="238"/>
      <c r="S768" s="238"/>
      <c r="T768" s="238"/>
      <c r="U768" s="238"/>
      <c r="V768" s="238"/>
      <c r="W768" s="238"/>
      <c r="X768" s="238"/>
      <c r="Y768" s="238"/>
      <c r="Z768" s="238"/>
      <c r="AA768" s="238"/>
    </row>
    <row r="769" spans="2:27" s="10" customFormat="1">
      <c r="B769" s="235"/>
      <c r="C769" s="11"/>
      <c r="D769" s="11"/>
      <c r="E769" s="11"/>
      <c r="F769" s="236"/>
      <c r="G769" s="236"/>
      <c r="H769" s="11"/>
      <c r="I769" s="237"/>
      <c r="J769" s="237"/>
      <c r="K769" s="237"/>
      <c r="L769" s="237"/>
      <c r="M769" s="238"/>
      <c r="N769" s="238"/>
      <c r="O769" s="238"/>
      <c r="P769" s="238"/>
      <c r="Q769" s="238"/>
      <c r="R769" s="238"/>
      <c r="S769" s="238"/>
      <c r="T769" s="238"/>
      <c r="U769" s="238"/>
      <c r="V769" s="238"/>
      <c r="W769" s="238"/>
      <c r="X769" s="238"/>
      <c r="Y769" s="238"/>
      <c r="Z769" s="238"/>
      <c r="AA769" s="238"/>
    </row>
    <row r="770" spans="2:27" s="10" customFormat="1">
      <c r="B770" s="235"/>
      <c r="C770" s="11"/>
      <c r="D770" s="11"/>
      <c r="E770" s="11"/>
      <c r="F770" s="236"/>
      <c r="G770" s="236"/>
      <c r="H770" s="11"/>
      <c r="I770" s="237"/>
      <c r="J770" s="237"/>
      <c r="K770" s="237"/>
      <c r="L770" s="237"/>
      <c r="M770" s="238"/>
      <c r="N770" s="238"/>
      <c r="O770" s="238"/>
      <c r="P770" s="238"/>
      <c r="Q770" s="238"/>
      <c r="R770" s="238"/>
      <c r="S770" s="238"/>
      <c r="T770" s="238"/>
      <c r="U770" s="238"/>
      <c r="V770" s="238"/>
      <c r="W770" s="238"/>
      <c r="X770" s="238"/>
      <c r="Y770" s="238"/>
      <c r="Z770" s="238"/>
      <c r="AA770" s="238"/>
    </row>
    <row r="771" spans="2:27" s="10" customFormat="1">
      <c r="B771" s="235"/>
      <c r="C771" s="11"/>
      <c r="D771" s="11"/>
      <c r="E771" s="11"/>
      <c r="F771" s="236"/>
      <c r="G771" s="236"/>
      <c r="H771" s="11"/>
      <c r="I771" s="237"/>
      <c r="J771" s="237"/>
      <c r="K771" s="237"/>
      <c r="L771" s="237"/>
      <c r="M771" s="238"/>
      <c r="N771" s="238"/>
      <c r="O771" s="238"/>
      <c r="P771" s="238"/>
      <c r="Q771" s="238"/>
      <c r="R771" s="238"/>
      <c r="S771" s="238"/>
      <c r="T771" s="238"/>
      <c r="U771" s="238"/>
      <c r="V771" s="238"/>
      <c r="W771" s="238"/>
      <c r="X771" s="238"/>
      <c r="Y771" s="238"/>
      <c r="Z771" s="238"/>
      <c r="AA771" s="238"/>
    </row>
    <row r="772" spans="2:27" s="10" customFormat="1">
      <c r="B772" s="235"/>
      <c r="C772" s="11"/>
      <c r="D772" s="11"/>
      <c r="E772" s="11"/>
      <c r="F772" s="236"/>
      <c r="G772" s="236"/>
      <c r="H772" s="11"/>
      <c r="I772" s="237"/>
      <c r="J772" s="237"/>
      <c r="K772" s="237"/>
      <c r="L772" s="237"/>
      <c r="M772" s="238"/>
      <c r="N772" s="238"/>
      <c r="O772" s="238"/>
      <c r="P772" s="238"/>
      <c r="Q772" s="238"/>
      <c r="R772" s="238"/>
      <c r="S772" s="238"/>
      <c r="T772" s="238"/>
      <c r="U772" s="238"/>
      <c r="V772" s="238"/>
      <c r="W772" s="238"/>
      <c r="X772" s="238"/>
      <c r="Y772" s="238"/>
      <c r="Z772" s="238"/>
      <c r="AA772" s="238"/>
    </row>
    <row r="773" spans="2:27" s="10" customFormat="1">
      <c r="B773" s="235"/>
      <c r="C773" s="11"/>
      <c r="D773" s="11"/>
      <c r="E773" s="11"/>
      <c r="F773" s="236"/>
      <c r="G773" s="236"/>
      <c r="H773" s="11"/>
      <c r="I773" s="237"/>
      <c r="J773" s="237"/>
      <c r="K773" s="237"/>
      <c r="L773" s="237"/>
      <c r="M773" s="238"/>
      <c r="N773" s="238"/>
      <c r="O773" s="238"/>
      <c r="P773" s="238"/>
      <c r="Q773" s="238"/>
      <c r="R773" s="238"/>
      <c r="S773" s="238"/>
      <c r="T773" s="238"/>
      <c r="U773" s="238"/>
      <c r="V773" s="238"/>
      <c r="W773" s="238"/>
      <c r="X773" s="238"/>
      <c r="Y773" s="238"/>
      <c r="Z773" s="238"/>
      <c r="AA773" s="238"/>
    </row>
    <row r="774" spans="2:27" s="10" customFormat="1">
      <c r="B774" s="235"/>
      <c r="C774" s="11"/>
      <c r="D774" s="11"/>
      <c r="E774" s="11"/>
      <c r="F774" s="236"/>
      <c r="G774" s="236"/>
      <c r="H774" s="11"/>
      <c r="I774" s="237"/>
      <c r="J774" s="237"/>
      <c r="K774" s="237"/>
      <c r="L774" s="237"/>
      <c r="M774" s="238"/>
      <c r="N774" s="238"/>
      <c r="O774" s="238"/>
      <c r="P774" s="238"/>
      <c r="Q774" s="238"/>
      <c r="R774" s="238"/>
      <c r="S774" s="238"/>
      <c r="T774" s="238"/>
      <c r="U774" s="238"/>
      <c r="V774" s="238"/>
      <c r="W774" s="238"/>
      <c r="X774" s="238"/>
      <c r="Y774" s="238"/>
      <c r="Z774" s="238"/>
      <c r="AA774" s="238"/>
    </row>
    <row r="775" spans="2:27" s="10" customFormat="1">
      <c r="B775" s="235"/>
      <c r="C775" s="11"/>
      <c r="D775" s="11"/>
      <c r="E775" s="11"/>
      <c r="F775" s="236"/>
      <c r="G775" s="236"/>
      <c r="H775" s="11"/>
      <c r="I775" s="237"/>
      <c r="J775" s="237"/>
      <c r="K775" s="237"/>
      <c r="L775" s="237"/>
      <c r="M775" s="238"/>
      <c r="N775" s="238"/>
      <c r="O775" s="238"/>
      <c r="P775" s="238"/>
      <c r="Q775" s="238"/>
      <c r="R775" s="238"/>
      <c r="S775" s="238"/>
      <c r="T775" s="238"/>
      <c r="U775" s="238"/>
      <c r="V775" s="238"/>
      <c r="W775" s="238"/>
      <c r="X775" s="238"/>
      <c r="Y775" s="238"/>
      <c r="Z775" s="238"/>
      <c r="AA775" s="238"/>
    </row>
    <row r="776" spans="2:27" s="10" customFormat="1">
      <c r="B776" s="235"/>
      <c r="C776" s="11"/>
      <c r="D776" s="11"/>
      <c r="E776" s="11"/>
      <c r="F776" s="236"/>
      <c r="G776" s="236"/>
      <c r="H776" s="11"/>
      <c r="I776" s="237"/>
      <c r="J776" s="237"/>
      <c r="K776" s="237"/>
      <c r="L776" s="237"/>
      <c r="M776" s="238"/>
      <c r="N776" s="238"/>
      <c r="O776" s="238"/>
      <c r="P776" s="238"/>
      <c r="Q776" s="238"/>
      <c r="R776" s="238"/>
      <c r="S776" s="238"/>
      <c r="T776" s="238"/>
      <c r="U776" s="238"/>
      <c r="V776" s="238"/>
      <c r="W776" s="238"/>
      <c r="X776" s="238"/>
      <c r="Y776" s="238"/>
      <c r="Z776" s="238"/>
      <c r="AA776" s="238"/>
    </row>
    <row r="777" spans="2:27" s="10" customFormat="1">
      <c r="B777" s="235"/>
      <c r="C777" s="11"/>
      <c r="D777" s="11"/>
      <c r="E777" s="11"/>
      <c r="F777" s="236"/>
      <c r="G777" s="236"/>
      <c r="H777" s="11"/>
      <c r="I777" s="237"/>
      <c r="J777" s="237"/>
      <c r="K777" s="237"/>
      <c r="L777" s="237"/>
      <c r="M777" s="238"/>
      <c r="N777" s="238"/>
      <c r="O777" s="238"/>
      <c r="P777" s="238"/>
      <c r="Q777" s="238"/>
      <c r="R777" s="238"/>
      <c r="S777" s="238"/>
      <c r="T777" s="238"/>
      <c r="U777" s="238"/>
      <c r="V777" s="238"/>
      <c r="W777" s="238"/>
      <c r="X777" s="238"/>
      <c r="Y777" s="238"/>
      <c r="Z777" s="238"/>
      <c r="AA777" s="238"/>
    </row>
    <row r="778" spans="2:27" s="10" customFormat="1">
      <c r="B778" s="235"/>
      <c r="C778" s="11"/>
      <c r="D778" s="11"/>
      <c r="E778" s="11"/>
      <c r="F778" s="236"/>
      <c r="G778" s="236"/>
      <c r="H778" s="11"/>
      <c r="I778" s="237"/>
      <c r="J778" s="237"/>
      <c r="K778" s="237"/>
      <c r="L778" s="237"/>
      <c r="M778" s="238"/>
      <c r="N778" s="238"/>
      <c r="O778" s="238"/>
      <c r="P778" s="238"/>
      <c r="Q778" s="238"/>
      <c r="R778" s="238"/>
      <c r="S778" s="238"/>
      <c r="T778" s="238"/>
      <c r="U778" s="238"/>
      <c r="V778" s="238"/>
      <c r="W778" s="238"/>
      <c r="X778" s="238"/>
      <c r="Y778" s="238"/>
      <c r="Z778" s="238"/>
      <c r="AA778" s="238"/>
    </row>
    <row r="779" spans="2:27" s="10" customFormat="1">
      <c r="B779" s="235"/>
      <c r="C779" s="11"/>
      <c r="D779" s="11"/>
      <c r="E779" s="11"/>
      <c r="F779" s="236"/>
      <c r="G779" s="236"/>
      <c r="H779" s="11"/>
      <c r="I779" s="237"/>
      <c r="J779" s="237"/>
      <c r="K779" s="237"/>
      <c r="L779" s="237"/>
      <c r="M779" s="238"/>
      <c r="N779" s="238"/>
      <c r="O779" s="238"/>
      <c r="P779" s="238"/>
      <c r="Q779" s="238"/>
      <c r="R779" s="238"/>
      <c r="S779" s="238"/>
      <c r="T779" s="238"/>
      <c r="U779" s="238"/>
      <c r="V779" s="238"/>
      <c r="W779" s="238"/>
      <c r="X779" s="238"/>
      <c r="Y779" s="238"/>
      <c r="Z779" s="238"/>
      <c r="AA779" s="238"/>
    </row>
    <row r="780" spans="2:27" s="10" customFormat="1">
      <c r="B780" s="235"/>
      <c r="C780" s="11"/>
      <c r="D780" s="11"/>
      <c r="E780" s="11"/>
      <c r="F780" s="236"/>
      <c r="G780" s="236"/>
      <c r="H780" s="11"/>
      <c r="I780" s="237"/>
      <c r="J780" s="237"/>
      <c r="K780" s="237"/>
      <c r="L780" s="237"/>
      <c r="M780" s="238"/>
      <c r="N780" s="238"/>
      <c r="O780" s="238"/>
      <c r="P780" s="238"/>
      <c r="Q780" s="238"/>
      <c r="R780" s="238"/>
      <c r="S780" s="238"/>
      <c r="T780" s="238"/>
      <c r="U780" s="238"/>
      <c r="V780" s="238"/>
      <c r="W780" s="238"/>
      <c r="X780" s="238"/>
      <c r="Y780" s="238"/>
      <c r="Z780" s="238"/>
      <c r="AA780" s="238"/>
    </row>
    <row r="781" spans="2:27" s="10" customFormat="1">
      <c r="B781" s="235"/>
      <c r="C781" s="11"/>
      <c r="D781" s="11"/>
      <c r="E781" s="11"/>
      <c r="F781" s="236"/>
      <c r="G781" s="236"/>
      <c r="H781" s="11"/>
      <c r="I781" s="237"/>
      <c r="J781" s="237"/>
      <c r="K781" s="237"/>
      <c r="L781" s="237"/>
      <c r="M781" s="238"/>
      <c r="N781" s="238"/>
      <c r="O781" s="238"/>
      <c r="P781" s="238"/>
      <c r="Q781" s="238"/>
      <c r="R781" s="238"/>
      <c r="S781" s="238"/>
      <c r="T781" s="238"/>
      <c r="U781" s="238"/>
      <c r="V781" s="238"/>
      <c r="W781" s="238"/>
      <c r="X781" s="238"/>
      <c r="Y781" s="238"/>
      <c r="Z781" s="238"/>
      <c r="AA781" s="238"/>
    </row>
    <row r="782" spans="2:27" s="10" customFormat="1">
      <c r="B782" s="235"/>
      <c r="C782" s="11"/>
      <c r="D782" s="11"/>
      <c r="E782" s="11"/>
      <c r="F782" s="236"/>
      <c r="G782" s="236"/>
      <c r="H782" s="11"/>
      <c r="I782" s="237"/>
      <c r="J782" s="237"/>
      <c r="K782" s="237"/>
      <c r="L782" s="237"/>
      <c r="M782" s="238"/>
      <c r="N782" s="238"/>
      <c r="O782" s="238"/>
      <c r="P782" s="238"/>
      <c r="Q782" s="238"/>
      <c r="R782" s="238"/>
      <c r="S782" s="238"/>
      <c r="T782" s="238"/>
      <c r="U782" s="238"/>
      <c r="V782" s="238"/>
      <c r="W782" s="238"/>
      <c r="X782" s="238"/>
      <c r="Y782" s="238"/>
      <c r="Z782" s="238"/>
      <c r="AA782" s="238"/>
    </row>
    <row r="783" spans="2:27" s="10" customFormat="1">
      <c r="B783" s="235"/>
      <c r="C783" s="11"/>
      <c r="D783" s="11"/>
      <c r="E783" s="11"/>
      <c r="F783" s="236"/>
      <c r="G783" s="236"/>
      <c r="H783" s="11"/>
      <c r="I783" s="237"/>
      <c r="J783" s="237"/>
      <c r="K783" s="237"/>
      <c r="L783" s="237"/>
      <c r="M783" s="238"/>
      <c r="N783" s="238"/>
      <c r="O783" s="238"/>
      <c r="P783" s="238"/>
      <c r="Q783" s="238"/>
      <c r="R783" s="238"/>
      <c r="S783" s="238"/>
      <c r="T783" s="238"/>
      <c r="U783" s="238"/>
      <c r="V783" s="238"/>
      <c r="W783" s="238"/>
      <c r="X783" s="238"/>
      <c r="Y783" s="238"/>
      <c r="Z783" s="238"/>
      <c r="AA783" s="238"/>
    </row>
    <row r="784" spans="2:27" s="10" customFormat="1">
      <c r="B784" s="235"/>
      <c r="C784" s="11"/>
      <c r="D784" s="11"/>
      <c r="E784" s="11"/>
      <c r="F784" s="236"/>
      <c r="G784" s="236"/>
      <c r="H784" s="11"/>
      <c r="I784" s="237"/>
      <c r="J784" s="237"/>
      <c r="K784" s="237"/>
      <c r="L784" s="237"/>
      <c r="M784" s="238"/>
      <c r="N784" s="238"/>
      <c r="O784" s="238"/>
      <c r="P784" s="238"/>
      <c r="Q784" s="238"/>
      <c r="R784" s="238"/>
      <c r="S784" s="238"/>
      <c r="T784" s="238"/>
      <c r="U784" s="238"/>
      <c r="V784" s="238"/>
      <c r="W784" s="238"/>
      <c r="X784" s="238"/>
      <c r="Y784" s="238"/>
      <c r="Z784" s="238"/>
      <c r="AA784" s="238"/>
    </row>
    <row r="785" spans="2:27" s="10" customFormat="1">
      <c r="B785" s="235"/>
      <c r="C785" s="11"/>
      <c r="D785" s="11"/>
      <c r="E785" s="11"/>
      <c r="F785" s="236"/>
      <c r="G785" s="236"/>
      <c r="H785" s="11"/>
      <c r="I785" s="237"/>
      <c r="J785" s="237"/>
      <c r="K785" s="237"/>
      <c r="L785" s="237"/>
      <c r="M785" s="238"/>
      <c r="N785" s="238"/>
      <c r="O785" s="238"/>
      <c r="P785" s="238"/>
      <c r="Q785" s="238"/>
      <c r="R785" s="238"/>
      <c r="S785" s="238"/>
      <c r="T785" s="238"/>
      <c r="U785" s="238"/>
      <c r="V785" s="238"/>
      <c r="W785" s="238"/>
      <c r="X785" s="238"/>
      <c r="Y785" s="238"/>
      <c r="Z785" s="238"/>
      <c r="AA785" s="238"/>
    </row>
    <row r="786" spans="2:27" s="10" customFormat="1">
      <c r="B786" s="235"/>
      <c r="C786" s="11"/>
      <c r="D786" s="11"/>
      <c r="E786" s="11"/>
      <c r="F786" s="236"/>
      <c r="G786" s="236"/>
      <c r="H786" s="11"/>
      <c r="I786" s="237"/>
      <c r="J786" s="237"/>
      <c r="K786" s="237"/>
      <c r="L786" s="237"/>
      <c r="M786" s="238"/>
      <c r="N786" s="238"/>
      <c r="O786" s="238"/>
      <c r="P786" s="238"/>
      <c r="Q786" s="238"/>
      <c r="R786" s="238"/>
      <c r="S786" s="238"/>
      <c r="T786" s="238"/>
      <c r="U786" s="238"/>
      <c r="V786" s="238"/>
      <c r="W786" s="238"/>
      <c r="X786" s="238"/>
      <c r="Y786" s="238"/>
      <c r="Z786" s="238"/>
      <c r="AA786" s="238"/>
    </row>
    <row r="787" spans="2:27" s="10" customFormat="1">
      <c r="B787" s="235"/>
      <c r="C787" s="11"/>
      <c r="D787" s="11"/>
      <c r="E787" s="11"/>
      <c r="F787" s="236"/>
      <c r="G787" s="236"/>
      <c r="H787" s="11"/>
      <c r="I787" s="237"/>
      <c r="J787" s="237"/>
      <c r="K787" s="237"/>
      <c r="L787" s="237"/>
      <c r="M787" s="238"/>
      <c r="N787" s="238"/>
      <c r="O787" s="238"/>
      <c r="P787" s="238"/>
      <c r="Q787" s="238"/>
      <c r="R787" s="238"/>
      <c r="S787" s="238"/>
      <c r="T787" s="238"/>
      <c r="U787" s="238"/>
      <c r="V787" s="238"/>
      <c r="W787" s="238"/>
      <c r="X787" s="238"/>
      <c r="Y787" s="238"/>
      <c r="Z787" s="238"/>
      <c r="AA787" s="238"/>
    </row>
    <row r="788" spans="2:27" s="10" customFormat="1">
      <c r="B788" s="235"/>
      <c r="C788" s="11"/>
      <c r="D788" s="11"/>
      <c r="E788" s="11"/>
      <c r="F788" s="236"/>
      <c r="G788" s="236"/>
      <c r="H788" s="11"/>
      <c r="I788" s="237"/>
      <c r="J788" s="237"/>
      <c r="K788" s="237"/>
      <c r="L788" s="237"/>
      <c r="M788" s="238"/>
      <c r="N788" s="238"/>
      <c r="O788" s="238"/>
      <c r="P788" s="238"/>
      <c r="Q788" s="238"/>
      <c r="R788" s="238"/>
      <c r="S788" s="238"/>
      <c r="T788" s="238"/>
      <c r="U788" s="238"/>
      <c r="V788" s="238"/>
      <c r="W788" s="238"/>
      <c r="X788" s="238"/>
      <c r="Y788" s="238"/>
      <c r="Z788" s="238"/>
      <c r="AA788" s="238"/>
    </row>
    <row r="789" spans="2:27" s="10" customFormat="1">
      <c r="B789" s="235"/>
      <c r="C789" s="11"/>
      <c r="D789" s="11"/>
      <c r="E789" s="11"/>
      <c r="F789" s="236"/>
      <c r="G789" s="236"/>
      <c r="H789" s="11"/>
      <c r="I789" s="237"/>
      <c r="J789" s="237"/>
      <c r="K789" s="237"/>
      <c r="L789" s="237"/>
      <c r="M789" s="238"/>
      <c r="N789" s="238"/>
      <c r="O789" s="238"/>
      <c r="P789" s="238"/>
      <c r="Q789" s="238"/>
      <c r="R789" s="238"/>
      <c r="S789" s="238"/>
      <c r="T789" s="238"/>
      <c r="U789" s="238"/>
      <c r="V789" s="238"/>
      <c r="W789" s="238"/>
      <c r="X789" s="238"/>
      <c r="Y789" s="238"/>
      <c r="Z789" s="238"/>
      <c r="AA789" s="238"/>
    </row>
    <row r="790" spans="2:27" s="10" customFormat="1">
      <c r="B790" s="235"/>
      <c r="C790" s="11"/>
      <c r="D790" s="11"/>
      <c r="E790" s="11"/>
      <c r="F790" s="236"/>
      <c r="G790" s="236"/>
      <c r="H790" s="11"/>
      <c r="I790" s="237"/>
      <c r="J790" s="237"/>
      <c r="K790" s="237"/>
      <c r="L790" s="237"/>
      <c r="M790" s="238"/>
      <c r="N790" s="238"/>
      <c r="O790" s="238"/>
      <c r="P790" s="238"/>
      <c r="Q790" s="238"/>
      <c r="R790" s="238"/>
      <c r="S790" s="238"/>
      <c r="T790" s="238"/>
      <c r="U790" s="238"/>
      <c r="V790" s="238"/>
      <c r="W790" s="238"/>
      <c r="X790" s="238"/>
      <c r="Y790" s="238"/>
      <c r="Z790" s="238"/>
      <c r="AA790" s="238"/>
    </row>
    <row r="791" spans="2:27" s="10" customFormat="1">
      <c r="B791" s="235"/>
      <c r="C791" s="11"/>
      <c r="D791" s="11"/>
      <c r="E791" s="11"/>
      <c r="F791" s="236"/>
      <c r="G791" s="236"/>
      <c r="H791" s="11"/>
      <c r="I791" s="237"/>
      <c r="J791" s="237"/>
      <c r="K791" s="237"/>
      <c r="L791" s="237"/>
      <c r="M791" s="238"/>
      <c r="N791" s="238"/>
      <c r="O791" s="238"/>
      <c r="P791" s="238"/>
      <c r="Q791" s="238"/>
      <c r="R791" s="238"/>
      <c r="S791" s="238"/>
      <c r="T791" s="238"/>
      <c r="U791" s="238"/>
      <c r="V791" s="238"/>
      <c r="W791" s="238"/>
      <c r="X791" s="238"/>
      <c r="Y791" s="238"/>
      <c r="Z791" s="238"/>
      <c r="AA791" s="238"/>
    </row>
    <row r="792" spans="2:27" s="10" customFormat="1">
      <c r="B792" s="235"/>
      <c r="C792" s="11"/>
      <c r="D792" s="11"/>
      <c r="E792" s="11"/>
      <c r="F792" s="236"/>
      <c r="G792" s="236"/>
      <c r="H792" s="11"/>
      <c r="I792" s="237"/>
      <c r="J792" s="237"/>
      <c r="K792" s="237"/>
      <c r="L792" s="237"/>
      <c r="M792" s="238"/>
      <c r="N792" s="238"/>
      <c r="O792" s="238"/>
      <c r="P792" s="238"/>
      <c r="Q792" s="238"/>
      <c r="R792" s="238"/>
      <c r="S792" s="238"/>
      <c r="T792" s="238"/>
      <c r="U792" s="238"/>
      <c r="V792" s="238"/>
      <c r="W792" s="238"/>
      <c r="X792" s="238"/>
      <c r="Y792" s="238"/>
      <c r="Z792" s="238"/>
      <c r="AA792" s="238"/>
    </row>
    <row r="793" spans="2:27" s="10" customFormat="1">
      <c r="B793" s="235"/>
      <c r="C793" s="11"/>
      <c r="D793" s="11"/>
      <c r="E793" s="11"/>
      <c r="F793" s="236"/>
      <c r="G793" s="236"/>
      <c r="H793" s="11"/>
      <c r="I793" s="237"/>
      <c r="J793" s="237"/>
      <c r="K793" s="237"/>
      <c r="L793" s="237"/>
      <c r="M793" s="238"/>
      <c r="N793" s="238"/>
      <c r="O793" s="238"/>
      <c r="P793" s="238"/>
      <c r="Q793" s="238"/>
      <c r="R793" s="238"/>
      <c r="S793" s="238"/>
      <c r="T793" s="238"/>
      <c r="U793" s="238"/>
      <c r="V793" s="238"/>
      <c r="W793" s="238"/>
      <c r="X793" s="238"/>
      <c r="Y793" s="238"/>
      <c r="Z793" s="238"/>
      <c r="AA793" s="238"/>
    </row>
    <row r="794" spans="2:27" s="10" customFormat="1">
      <c r="B794" s="235"/>
      <c r="C794" s="11"/>
      <c r="D794" s="11"/>
      <c r="E794" s="11"/>
      <c r="F794" s="236"/>
      <c r="G794" s="236"/>
      <c r="H794" s="11"/>
      <c r="I794" s="237"/>
      <c r="J794" s="237"/>
      <c r="K794" s="237"/>
      <c r="L794" s="237"/>
      <c r="M794" s="238"/>
      <c r="N794" s="238"/>
      <c r="O794" s="238"/>
      <c r="P794" s="238"/>
      <c r="Q794" s="238"/>
      <c r="R794" s="238"/>
      <c r="S794" s="238"/>
      <c r="T794" s="238"/>
      <c r="U794" s="238"/>
      <c r="V794" s="238"/>
      <c r="W794" s="238"/>
      <c r="X794" s="238"/>
      <c r="Y794" s="238"/>
      <c r="Z794" s="238"/>
      <c r="AA794" s="238"/>
    </row>
    <row r="795" spans="2:27" s="10" customFormat="1">
      <c r="B795" s="235"/>
      <c r="C795" s="11"/>
      <c r="D795" s="11"/>
      <c r="E795" s="11"/>
      <c r="F795" s="236"/>
      <c r="G795" s="236"/>
      <c r="H795" s="11"/>
      <c r="I795" s="237"/>
      <c r="J795" s="237"/>
      <c r="K795" s="237"/>
      <c r="L795" s="237"/>
      <c r="M795" s="238"/>
      <c r="N795" s="238"/>
      <c r="O795" s="238"/>
      <c r="P795" s="238"/>
      <c r="Q795" s="238"/>
      <c r="R795" s="238"/>
      <c r="S795" s="238"/>
      <c r="T795" s="238"/>
      <c r="U795" s="238"/>
      <c r="V795" s="238"/>
      <c r="W795" s="238"/>
      <c r="X795" s="238"/>
      <c r="Y795" s="238"/>
      <c r="Z795" s="238"/>
      <c r="AA795" s="238"/>
    </row>
    <row r="796" spans="2:27" s="10" customFormat="1">
      <c r="B796" s="235"/>
      <c r="C796" s="11"/>
      <c r="D796" s="11"/>
      <c r="E796" s="11"/>
      <c r="F796" s="236"/>
      <c r="G796" s="236"/>
      <c r="H796" s="11"/>
      <c r="I796" s="237"/>
      <c r="J796" s="237"/>
      <c r="K796" s="237"/>
      <c r="L796" s="237"/>
      <c r="M796" s="238"/>
      <c r="N796" s="238"/>
      <c r="O796" s="238"/>
      <c r="P796" s="238"/>
      <c r="Q796" s="238"/>
      <c r="R796" s="238"/>
      <c r="S796" s="238"/>
      <c r="T796" s="238"/>
      <c r="U796" s="238"/>
      <c r="V796" s="238"/>
      <c r="W796" s="238"/>
      <c r="X796" s="238"/>
      <c r="Y796" s="238"/>
      <c r="Z796" s="238"/>
      <c r="AA796" s="238"/>
    </row>
    <row r="797" spans="2:27" s="10" customFormat="1">
      <c r="B797" s="235"/>
      <c r="C797" s="11"/>
      <c r="D797" s="11"/>
      <c r="E797" s="11"/>
      <c r="F797" s="236"/>
      <c r="G797" s="236"/>
      <c r="H797" s="11"/>
      <c r="I797" s="237"/>
      <c r="J797" s="237"/>
      <c r="K797" s="237"/>
      <c r="L797" s="237"/>
      <c r="M797" s="238"/>
      <c r="N797" s="238"/>
      <c r="O797" s="238"/>
      <c r="P797" s="238"/>
      <c r="Q797" s="238"/>
      <c r="R797" s="238"/>
      <c r="S797" s="238"/>
      <c r="T797" s="238"/>
      <c r="U797" s="238"/>
      <c r="V797" s="238"/>
      <c r="W797" s="238"/>
      <c r="X797" s="238"/>
      <c r="Y797" s="238"/>
      <c r="Z797" s="238"/>
      <c r="AA797" s="238"/>
    </row>
    <row r="798" spans="2:27" s="10" customFormat="1">
      <c r="B798" s="235"/>
      <c r="C798" s="11"/>
      <c r="D798" s="11"/>
      <c r="E798" s="11"/>
      <c r="F798" s="236"/>
      <c r="G798" s="236"/>
      <c r="H798" s="11"/>
      <c r="I798" s="237"/>
      <c r="J798" s="237"/>
      <c r="K798" s="237"/>
      <c r="L798" s="237"/>
      <c r="M798" s="238"/>
      <c r="N798" s="238"/>
      <c r="O798" s="238"/>
      <c r="P798" s="238"/>
      <c r="Q798" s="238"/>
      <c r="R798" s="238"/>
      <c r="S798" s="238"/>
      <c r="T798" s="238"/>
      <c r="U798" s="238"/>
      <c r="V798" s="238"/>
      <c r="W798" s="238"/>
      <c r="X798" s="238"/>
      <c r="Y798" s="238"/>
      <c r="Z798" s="238"/>
      <c r="AA798" s="238"/>
    </row>
    <row r="799" spans="2:27" s="10" customFormat="1">
      <c r="B799" s="235"/>
      <c r="C799" s="11"/>
      <c r="D799" s="11"/>
      <c r="E799" s="11"/>
      <c r="F799" s="236"/>
      <c r="G799" s="236"/>
      <c r="H799" s="11"/>
      <c r="I799" s="237"/>
      <c r="J799" s="237"/>
      <c r="K799" s="237"/>
      <c r="L799" s="237"/>
      <c r="M799" s="238"/>
      <c r="N799" s="238"/>
      <c r="O799" s="238"/>
      <c r="P799" s="238"/>
      <c r="Q799" s="238"/>
      <c r="R799" s="238"/>
      <c r="S799" s="238"/>
      <c r="T799" s="238"/>
      <c r="U799" s="238"/>
      <c r="V799" s="238"/>
      <c r="W799" s="238"/>
      <c r="X799" s="238"/>
      <c r="Y799" s="238"/>
      <c r="Z799" s="238"/>
      <c r="AA799" s="238"/>
    </row>
    <row r="800" spans="2:27" s="10" customFormat="1">
      <c r="B800" s="235"/>
      <c r="C800" s="11"/>
      <c r="D800" s="11"/>
      <c r="E800" s="11"/>
      <c r="F800" s="236"/>
      <c r="G800" s="236"/>
      <c r="H800" s="11"/>
      <c r="I800" s="237"/>
      <c r="J800" s="237"/>
      <c r="K800" s="237"/>
      <c r="L800" s="237"/>
      <c r="M800" s="238"/>
      <c r="N800" s="238"/>
      <c r="O800" s="238"/>
      <c r="P800" s="238"/>
      <c r="Q800" s="238"/>
      <c r="R800" s="238"/>
      <c r="S800" s="238"/>
      <c r="T800" s="238"/>
      <c r="U800" s="238"/>
      <c r="V800" s="238"/>
      <c r="W800" s="238"/>
      <c r="X800" s="238"/>
      <c r="Y800" s="238"/>
      <c r="Z800" s="238"/>
      <c r="AA800" s="238"/>
    </row>
    <row r="801" spans="2:27" s="10" customFormat="1">
      <c r="B801" s="235"/>
      <c r="C801" s="11"/>
      <c r="D801" s="11"/>
      <c r="E801" s="11"/>
      <c r="F801" s="236"/>
      <c r="G801" s="236"/>
      <c r="H801" s="11"/>
      <c r="I801" s="237"/>
      <c r="J801" s="237"/>
      <c r="K801" s="237"/>
      <c r="L801" s="237"/>
      <c r="M801" s="238"/>
      <c r="N801" s="238"/>
      <c r="O801" s="238"/>
      <c r="P801" s="238"/>
      <c r="Q801" s="238"/>
      <c r="R801" s="238"/>
      <c r="S801" s="238"/>
      <c r="T801" s="238"/>
      <c r="U801" s="238"/>
      <c r="V801" s="238"/>
      <c r="W801" s="238"/>
      <c r="X801" s="238"/>
      <c r="Y801" s="238"/>
      <c r="Z801" s="238"/>
      <c r="AA801" s="238"/>
    </row>
    <row r="802" spans="2:27" s="10" customFormat="1">
      <c r="B802" s="235"/>
      <c r="C802" s="11"/>
      <c r="D802" s="11"/>
      <c r="E802" s="11"/>
      <c r="F802" s="236"/>
      <c r="G802" s="236"/>
      <c r="H802" s="11"/>
      <c r="I802" s="237"/>
      <c r="J802" s="237"/>
      <c r="K802" s="237"/>
      <c r="L802" s="237"/>
      <c r="M802" s="238"/>
      <c r="N802" s="238"/>
      <c r="O802" s="238"/>
      <c r="P802" s="238"/>
      <c r="Q802" s="238"/>
      <c r="R802" s="238"/>
      <c r="S802" s="238"/>
      <c r="T802" s="238"/>
      <c r="U802" s="238"/>
      <c r="V802" s="238"/>
      <c r="W802" s="238"/>
      <c r="X802" s="238"/>
      <c r="Y802" s="238"/>
      <c r="Z802" s="238"/>
      <c r="AA802" s="238"/>
    </row>
    <row r="803" spans="2:27" s="10" customFormat="1">
      <c r="B803" s="235"/>
      <c r="C803" s="11"/>
      <c r="D803" s="11"/>
      <c r="E803" s="11"/>
      <c r="F803" s="236"/>
      <c r="G803" s="236"/>
      <c r="H803" s="11"/>
      <c r="I803" s="237"/>
      <c r="J803" s="237"/>
      <c r="K803" s="237"/>
      <c r="L803" s="237"/>
      <c r="M803" s="238"/>
      <c r="N803" s="238"/>
      <c r="O803" s="238"/>
      <c r="P803" s="238"/>
      <c r="Q803" s="238"/>
      <c r="R803" s="238"/>
      <c r="S803" s="238"/>
      <c r="T803" s="238"/>
      <c r="U803" s="238"/>
      <c r="V803" s="238"/>
      <c r="W803" s="238"/>
      <c r="X803" s="238"/>
      <c r="Y803" s="238"/>
      <c r="Z803" s="238"/>
      <c r="AA803" s="238"/>
    </row>
    <row r="804" spans="2:27" s="10" customFormat="1">
      <c r="B804" s="235"/>
      <c r="C804" s="11"/>
      <c r="D804" s="11"/>
      <c r="E804" s="11"/>
      <c r="F804" s="236"/>
      <c r="G804" s="236"/>
      <c r="H804" s="11"/>
      <c r="I804" s="237"/>
      <c r="J804" s="237"/>
      <c r="K804" s="237"/>
      <c r="L804" s="237"/>
      <c r="M804" s="238"/>
      <c r="N804" s="238"/>
      <c r="O804" s="238"/>
      <c r="P804" s="238"/>
      <c r="Q804" s="238"/>
      <c r="R804" s="238"/>
      <c r="S804" s="238"/>
      <c r="T804" s="238"/>
      <c r="U804" s="238"/>
      <c r="V804" s="238"/>
      <c r="W804" s="238"/>
      <c r="X804" s="238"/>
      <c r="Y804" s="238"/>
      <c r="Z804" s="238"/>
      <c r="AA804" s="238"/>
    </row>
    <row r="805" spans="2:27" s="10" customFormat="1">
      <c r="B805" s="235"/>
      <c r="C805" s="11"/>
      <c r="D805" s="11"/>
      <c r="E805" s="11"/>
      <c r="F805" s="236"/>
      <c r="G805" s="236"/>
      <c r="H805" s="11"/>
      <c r="I805" s="237"/>
      <c r="J805" s="237"/>
      <c r="K805" s="237"/>
      <c r="L805" s="237"/>
      <c r="M805" s="238"/>
      <c r="N805" s="238"/>
      <c r="O805" s="238"/>
      <c r="P805" s="238"/>
      <c r="Q805" s="238"/>
      <c r="R805" s="238"/>
      <c r="S805" s="238"/>
      <c r="T805" s="238"/>
      <c r="U805" s="238"/>
      <c r="V805" s="238"/>
      <c r="W805" s="238"/>
      <c r="X805" s="238"/>
      <c r="Y805" s="238"/>
      <c r="Z805" s="238"/>
      <c r="AA805" s="238"/>
    </row>
    <row r="806" spans="2:27" s="10" customFormat="1">
      <c r="B806" s="235"/>
      <c r="C806" s="11"/>
      <c r="D806" s="11"/>
      <c r="E806" s="11"/>
      <c r="F806" s="236"/>
      <c r="G806" s="236"/>
      <c r="H806" s="11"/>
      <c r="I806" s="237"/>
      <c r="J806" s="237"/>
      <c r="K806" s="237"/>
      <c r="L806" s="237"/>
      <c r="M806" s="238"/>
      <c r="N806" s="238"/>
      <c r="O806" s="238"/>
      <c r="P806" s="238"/>
      <c r="Q806" s="238"/>
      <c r="R806" s="238"/>
      <c r="S806" s="238"/>
      <c r="T806" s="238"/>
      <c r="U806" s="238"/>
      <c r="V806" s="238"/>
      <c r="W806" s="238"/>
      <c r="X806" s="238"/>
      <c r="Y806" s="238"/>
      <c r="Z806" s="238"/>
      <c r="AA806" s="238"/>
    </row>
    <row r="807" spans="2:27" s="10" customFormat="1">
      <c r="B807" s="235"/>
      <c r="C807" s="11"/>
      <c r="D807" s="11"/>
      <c r="E807" s="11"/>
      <c r="F807" s="236"/>
      <c r="G807" s="236"/>
      <c r="H807" s="11"/>
      <c r="I807" s="237"/>
      <c r="J807" s="237"/>
      <c r="K807" s="237"/>
      <c r="L807" s="237"/>
      <c r="M807" s="238"/>
      <c r="N807" s="238"/>
      <c r="O807" s="238"/>
      <c r="P807" s="238"/>
      <c r="Q807" s="238"/>
      <c r="R807" s="238"/>
      <c r="S807" s="238"/>
      <c r="T807" s="238"/>
      <c r="U807" s="238"/>
      <c r="V807" s="238"/>
      <c r="W807" s="238"/>
      <c r="X807" s="238"/>
      <c r="Y807" s="238"/>
      <c r="Z807" s="238"/>
      <c r="AA807" s="238"/>
    </row>
    <row r="808" spans="2:27" s="10" customFormat="1">
      <c r="B808" s="235"/>
      <c r="C808" s="11"/>
      <c r="D808" s="11"/>
      <c r="E808" s="11"/>
      <c r="F808" s="236"/>
      <c r="G808" s="236"/>
      <c r="H808" s="11"/>
      <c r="I808" s="237"/>
      <c r="J808" s="237"/>
      <c r="K808" s="237"/>
      <c r="L808" s="237"/>
      <c r="M808" s="238"/>
      <c r="N808" s="238"/>
      <c r="O808" s="238"/>
      <c r="P808" s="238"/>
      <c r="Q808" s="238"/>
      <c r="R808" s="238"/>
      <c r="S808" s="238"/>
      <c r="T808" s="238"/>
      <c r="U808" s="238"/>
      <c r="V808" s="238"/>
      <c r="W808" s="238"/>
      <c r="X808" s="238"/>
      <c r="Y808" s="238"/>
      <c r="Z808" s="238"/>
      <c r="AA808" s="238"/>
    </row>
    <row r="809" spans="2:27" s="10" customFormat="1">
      <c r="B809" s="235"/>
      <c r="C809" s="11"/>
      <c r="D809" s="11"/>
      <c r="E809" s="11"/>
      <c r="F809" s="236"/>
      <c r="G809" s="236"/>
      <c r="H809" s="11"/>
      <c r="I809" s="237"/>
      <c r="J809" s="237"/>
      <c r="K809" s="237"/>
      <c r="L809" s="237"/>
      <c r="M809" s="238"/>
      <c r="N809" s="238"/>
      <c r="O809" s="238"/>
      <c r="P809" s="238"/>
      <c r="Q809" s="238"/>
      <c r="R809" s="238"/>
      <c r="S809" s="238"/>
      <c r="T809" s="238"/>
      <c r="U809" s="238"/>
      <c r="V809" s="238"/>
      <c r="W809" s="238"/>
      <c r="X809" s="238"/>
      <c r="Y809" s="238"/>
      <c r="Z809" s="238"/>
      <c r="AA809" s="238"/>
    </row>
    <row r="810" spans="2:27" s="10" customFormat="1">
      <c r="B810" s="235"/>
      <c r="C810" s="11"/>
      <c r="D810" s="11"/>
      <c r="E810" s="11"/>
      <c r="F810" s="236"/>
      <c r="G810" s="236"/>
      <c r="H810" s="11"/>
      <c r="I810" s="237"/>
      <c r="J810" s="237"/>
      <c r="K810" s="237"/>
      <c r="L810" s="237"/>
      <c r="M810" s="238"/>
      <c r="N810" s="238"/>
      <c r="O810" s="238"/>
      <c r="P810" s="238"/>
      <c r="Q810" s="238"/>
      <c r="R810" s="238"/>
      <c r="S810" s="238"/>
      <c r="T810" s="238"/>
      <c r="U810" s="238"/>
      <c r="V810" s="238"/>
      <c r="W810" s="238"/>
      <c r="X810" s="238"/>
      <c r="Y810" s="238"/>
      <c r="Z810" s="238"/>
      <c r="AA810" s="238"/>
    </row>
    <row r="811" spans="2:27" s="10" customFormat="1">
      <c r="B811" s="235"/>
      <c r="C811" s="11"/>
      <c r="D811" s="11"/>
      <c r="E811" s="11"/>
      <c r="F811" s="236"/>
      <c r="G811" s="236"/>
      <c r="H811" s="11"/>
      <c r="I811" s="237"/>
      <c r="J811" s="237"/>
      <c r="K811" s="237"/>
      <c r="L811" s="237"/>
      <c r="M811" s="238"/>
      <c r="N811" s="238"/>
      <c r="O811" s="238"/>
      <c r="P811" s="238"/>
      <c r="Q811" s="238"/>
      <c r="R811" s="238"/>
      <c r="S811" s="238"/>
      <c r="T811" s="238"/>
      <c r="U811" s="238"/>
      <c r="V811" s="238"/>
      <c r="W811" s="238"/>
      <c r="X811" s="238"/>
      <c r="Y811" s="238"/>
      <c r="Z811" s="238"/>
      <c r="AA811" s="238"/>
    </row>
    <row r="812" spans="2:27" s="10" customFormat="1">
      <c r="B812" s="235"/>
      <c r="C812" s="11"/>
      <c r="D812" s="11"/>
      <c r="E812" s="11"/>
      <c r="F812" s="236"/>
      <c r="G812" s="236"/>
      <c r="H812" s="11"/>
      <c r="I812" s="237"/>
      <c r="J812" s="237"/>
      <c r="K812" s="237"/>
      <c r="L812" s="237"/>
      <c r="M812" s="238"/>
      <c r="N812" s="238"/>
      <c r="O812" s="238"/>
      <c r="P812" s="238"/>
      <c r="Q812" s="238"/>
      <c r="R812" s="238"/>
      <c r="S812" s="238"/>
      <c r="T812" s="238"/>
      <c r="U812" s="238"/>
      <c r="V812" s="238"/>
      <c r="W812" s="238"/>
      <c r="X812" s="238"/>
      <c r="Y812" s="238"/>
      <c r="Z812" s="238"/>
      <c r="AA812" s="238"/>
    </row>
    <row r="813" spans="2:27" s="10" customFormat="1">
      <c r="B813" s="235"/>
      <c r="C813" s="11"/>
      <c r="D813" s="11"/>
      <c r="E813" s="11"/>
      <c r="F813" s="236"/>
      <c r="G813" s="236"/>
      <c r="H813" s="11"/>
      <c r="I813" s="237"/>
      <c r="J813" s="237"/>
      <c r="K813" s="237"/>
      <c r="L813" s="237"/>
      <c r="M813" s="238"/>
      <c r="N813" s="238"/>
      <c r="O813" s="238"/>
      <c r="P813" s="238"/>
      <c r="Q813" s="238"/>
      <c r="R813" s="238"/>
      <c r="S813" s="238"/>
      <c r="T813" s="238"/>
      <c r="U813" s="238"/>
      <c r="V813" s="238"/>
      <c r="W813" s="238"/>
      <c r="X813" s="238"/>
      <c r="Y813" s="238"/>
      <c r="Z813" s="238"/>
      <c r="AA813" s="238"/>
    </row>
    <row r="814" spans="2:27" s="10" customFormat="1">
      <c r="B814" s="235"/>
      <c r="C814" s="11"/>
      <c r="D814" s="11"/>
      <c r="E814" s="11"/>
      <c r="F814" s="236"/>
      <c r="G814" s="236"/>
      <c r="H814" s="11"/>
      <c r="I814" s="237"/>
      <c r="J814" s="237"/>
      <c r="K814" s="237"/>
      <c r="L814" s="237"/>
      <c r="M814" s="238"/>
      <c r="N814" s="238"/>
      <c r="O814" s="238"/>
      <c r="P814" s="238"/>
      <c r="Q814" s="238"/>
      <c r="R814" s="238"/>
      <c r="S814" s="238"/>
      <c r="T814" s="238"/>
      <c r="U814" s="238"/>
      <c r="V814" s="238"/>
      <c r="W814" s="238"/>
      <c r="X814" s="238"/>
      <c r="Y814" s="238"/>
      <c r="Z814" s="238"/>
      <c r="AA814" s="238"/>
    </row>
    <row r="815" spans="2:27" s="10" customFormat="1">
      <c r="B815" s="235"/>
      <c r="C815" s="11"/>
      <c r="D815" s="11"/>
      <c r="E815" s="11"/>
      <c r="F815" s="236"/>
      <c r="G815" s="236"/>
      <c r="H815" s="11"/>
      <c r="I815" s="237"/>
      <c r="J815" s="237"/>
      <c r="K815" s="237"/>
      <c r="L815" s="237"/>
      <c r="M815" s="238"/>
      <c r="N815" s="238"/>
      <c r="O815" s="238"/>
      <c r="P815" s="238"/>
      <c r="Q815" s="238"/>
      <c r="R815" s="238"/>
      <c r="S815" s="238"/>
      <c r="T815" s="238"/>
      <c r="U815" s="238"/>
      <c r="V815" s="238"/>
      <c r="W815" s="238"/>
      <c r="X815" s="238"/>
      <c r="Y815" s="238"/>
      <c r="Z815" s="238"/>
      <c r="AA815" s="238"/>
    </row>
    <row r="816" spans="2:27" s="10" customFormat="1">
      <c r="B816" s="235"/>
      <c r="C816" s="11"/>
      <c r="D816" s="11"/>
      <c r="E816" s="11"/>
      <c r="F816" s="236"/>
      <c r="G816" s="236"/>
      <c r="H816" s="11"/>
      <c r="I816" s="237"/>
      <c r="J816" s="237"/>
      <c r="K816" s="237"/>
      <c r="L816" s="237"/>
      <c r="M816" s="238"/>
      <c r="N816" s="238"/>
      <c r="O816" s="238"/>
      <c r="P816" s="238"/>
      <c r="Q816" s="238"/>
      <c r="R816" s="238"/>
      <c r="S816" s="238"/>
      <c r="T816" s="238"/>
      <c r="U816" s="238"/>
      <c r="V816" s="238"/>
      <c r="W816" s="238"/>
      <c r="X816" s="238"/>
      <c r="Y816" s="238"/>
      <c r="Z816" s="238"/>
      <c r="AA816" s="238"/>
    </row>
    <row r="817" spans="2:27" s="10" customFormat="1">
      <c r="B817" s="235"/>
      <c r="C817" s="11"/>
      <c r="D817" s="11"/>
      <c r="E817" s="11"/>
      <c r="F817" s="236"/>
      <c r="G817" s="236"/>
      <c r="H817" s="11"/>
      <c r="I817" s="237"/>
      <c r="J817" s="237"/>
      <c r="K817" s="237"/>
      <c r="L817" s="237"/>
      <c r="M817" s="238"/>
      <c r="N817" s="238"/>
      <c r="O817" s="238"/>
      <c r="P817" s="238"/>
      <c r="Q817" s="238"/>
      <c r="R817" s="238"/>
      <c r="S817" s="238"/>
      <c r="T817" s="238"/>
      <c r="U817" s="238"/>
      <c r="V817" s="238"/>
      <c r="W817" s="238"/>
      <c r="X817" s="238"/>
      <c r="Y817" s="238"/>
      <c r="Z817" s="238"/>
      <c r="AA817" s="238"/>
    </row>
    <row r="818" spans="2:27" s="10" customFormat="1">
      <c r="B818" s="235"/>
      <c r="C818" s="11"/>
      <c r="D818" s="11"/>
      <c r="E818" s="11"/>
      <c r="F818" s="236"/>
      <c r="G818" s="236"/>
      <c r="H818" s="11"/>
      <c r="I818" s="237"/>
      <c r="J818" s="237"/>
      <c r="K818" s="237"/>
      <c r="L818" s="237"/>
      <c r="M818" s="238"/>
      <c r="N818" s="238"/>
      <c r="O818" s="238"/>
      <c r="P818" s="238"/>
      <c r="Q818" s="238"/>
      <c r="R818" s="238"/>
      <c r="S818" s="238"/>
      <c r="T818" s="238"/>
      <c r="U818" s="238"/>
      <c r="V818" s="238"/>
      <c r="W818" s="238"/>
      <c r="X818" s="238"/>
      <c r="Y818" s="238"/>
      <c r="Z818" s="238"/>
      <c r="AA818" s="238"/>
    </row>
    <row r="819" spans="2:27" s="10" customFormat="1">
      <c r="B819" s="235"/>
      <c r="C819" s="11"/>
      <c r="D819" s="11"/>
      <c r="E819" s="11"/>
      <c r="F819" s="236"/>
      <c r="G819" s="236"/>
      <c r="H819" s="11"/>
      <c r="I819" s="237"/>
      <c r="J819" s="237"/>
      <c r="K819" s="237"/>
      <c r="L819" s="237"/>
      <c r="M819" s="238"/>
      <c r="N819" s="238"/>
      <c r="O819" s="238"/>
      <c r="P819" s="238"/>
      <c r="Q819" s="238"/>
      <c r="R819" s="238"/>
      <c r="S819" s="238"/>
      <c r="T819" s="238"/>
      <c r="U819" s="238"/>
      <c r="V819" s="238"/>
      <c r="W819" s="238"/>
      <c r="X819" s="238"/>
      <c r="Y819" s="238"/>
      <c r="Z819" s="238"/>
      <c r="AA819" s="238"/>
    </row>
    <row r="820" spans="2:27" s="10" customFormat="1">
      <c r="B820" s="235"/>
      <c r="C820" s="11"/>
      <c r="D820" s="11"/>
      <c r="E820" s="11"/>
      <c r="F820" s="236"/>
      <c r="G820" s="236"/>
      <c r="H820" s="11"/>
      <c r="I820" s="237"/>
      <c r="J820" s="237"/>
      <c r="K820" s="237"/>
      <c r="L820" s="237"/>
      <c r="M820" s="238"/>
      <c r="N820" s="238"/>
      <c r="O820" s="238"/>
      <c r="P820" s="238"/>
      <c r="Q820" s="238"/>
      <c r="R820" s="238"/>
      <c r="S820" s="238"/>
      <c r="T820" s="238"/>
      <c r="U820" s="238"/>
      <c r="V820" s="238"/>
      <c r="W820" s="238"/>
      <c r="X820" s="238"/>
      <c r="Y820" s="238"/>
      <c r="Z820" s="238"/>
      <c r="AA820" s="238"/>
    </row>
    <row r="821" spans="2:27" s="10" customFormat="1">
      <c r="B821" s="235"/>
      <c r="C821" s="11"/>
      <c r="D821" s="11"/>
      <c r="E821" s="11"/>
      <c r="F821" s="236"/>
      <c r="G821" s="236"/>
      <c r="H821" s="11"/>
      <c r="I821" s="237"/>
      <c r="J821" s="237"/>
      <c r="K821" s="237"/>
      <c r="L821" s="237"/>
      <c r="M821" s="238"/>
      <c r="N821" s="238"/>
      <c r="O821" s="238"/>
      <c r="P821" s="238"/>
      <c r="Q821" s="238"/>
      <c r="R821" s="238"/>
      <c r="S821" s="238"/>
      <c r="T821" s="238"/>
      <c r="U821" s="238"/>
      <c r="V821" s="238"/>
      <c r="W821" s="238"/>
      <c r="X821" s="238"/>
      <c r="Y821" s="238"/>
      <c r="Z821" s="238"/>
      <c r="AA821" s="238"/>
    </row>
    <row r="822" spans="2:27" s="10" customFormat="1">
      <c r="B822" s="235"/>
      <c r="C822" s="11"/>
      <c r="D822" s="11"/>
      <c r="E822" s="11"/>
      <c r="F822" s="236"/>
      <c r="G822" s="236"/>
      <c r="H822" s="11"/>
      <c r="I822" s="237"/>
      <c r="J822" s="237"/>
      <c r="K822" s="237"/>
      <c r="L822" s="237"/>
      <c r="M822" s="238"/>
      <c r="N822" s="238"/>
      <c r="O822" s="238"/>
      <c r="P822" s="238"/>
      <c r="Q822" s="238"/>
      <c r="R822" s="238"/>
      <c r="S822" s="238"/>
      <c r="T822" s="238"/>
      <c r="U822" s="238"/>
      <c r="V822" s="238"/>
      <c r="W822" s="238"/>
      <c r="X822" s="238"/>
      <c r="Y822" s="238"/>
      <c r="Z822" s="238"/>
      <c r="AA822" s="238"/>
    </row>
    <row r="823" spans="2:27" s="10" customFormat="1">
      <c r="B823" s="235"/>
      <c r="C823" s="11"/>
      <c r="D823" s="11"/>
      <c r="E823" s="11"/>
      <c r="F823" s="236"/>
      <c r="G823" s="236"/>
      <c r="H823" s="11"/>
      <c r="I823" s="237"/>
      <c r="J823" s="237"/>
      <c r="K823" s="237"/>
      <c r="L823" s="237"/>
      <c r="M823" s="238"/>
      <c r="N823" s="238"/>
      <c r="O823" s="238"/>
      <c r="P823" s="238"/>
      <c r="Q823" s="238"/>
      <c r="R823" s="238"/>
      <c r="S823" s="238"/>
      <c r="T823" s="238"/>
      <c r="U823" s="238"/>
      <c r="V823" s="238"/>
      <c r="W823" s="238"/>
      <c r="X823" s="238"/>
      <c r="Y823" s="238"/>
      <c r="Z823" s="238"/>
      <c r="AA823" s="238"/>
    </row>
    <row r="824" spans="2:27" s="10" customFormat="1">
      <c r="B824" s="235"/>
      <c r="C824" s="11"/>
      <c r="D824" s="11"/>
      <c r="E824" s="11"/>
      <c r="F824" s="236"/>
      <c r="G824" s="236"/>
      <c r="H824" s="11"/>
      <c r="I824" s="237"/>
      <c r="J824" s="237"/>
      <c r="K824" s="237"/>
      <c r="L824" s="237"/>
      <c r="M824" s="238"/>
      <c r="N824" s="238"/>
      <c r="O824" s="238"/>
      <c r="P824" s="238"/>
      <c r="Q824" s="238"/>
      <c r="R824" s="238"/>
      <c r="S824" s="238"/>
      <c r="T824" s="238"/>
      <c r="U824" s="238"/>
      <c r="V824" s="238"/>
      <c r="W824" s="238"/>
      <c r="X824" s="238"/>
      <c r="Y824" s="238"/>
      <c r="Z824" s="238"/>
      <c r="AA824" s="238"/>
    </row>
    <row r="825" spans="2:27" s="10" customFormat="1">
      <c r="B825" s="235"/>
      <c r="C825" s="11"/>
      <c r="D825" s="11"/>
      <c r="E825" s="11"/>
      <c r="F825" s="236"/>
      <c r="G825" s="236"/>
      <c r="H825" s="11"/>
      <c r="I825" s="237"/>
      <c r="J825" s="237"/>
      <c r="K825" s="237"/>
      <c r="L825" s="237"/>
      <c r="M825" s="238"/>
      <c r="N825" s="238"/>
      <c r="O825" s="238"/>
      <c r="P825" s="238"/>
      <c r="Q825" s="238"/>
      <c r="R825" s="238"/>
      <c r="S825" s="238"/>
      <c r="T825" s="238"/>
      <c r="U825" s="238"/>
      <c r="V825" s="238"/>
      <c r="W825" s="238"/>
      <c r="X825" s="238"/>
      <c r="Y825" s="238"/>
      <c r="Z825" s="238"/>
      <c r="AA825" s="238"/>
    </row>
    <row r="826" spans="2:27" s="10" customFormat="1">
      <c r="B826" s="235"/>
      <c r="C826" s="11"/>
      <c r="D826" s="11"/>
      <c r="E826" s="11"/>
      <c r="F826" s="236"/>
      <c r="G826" s="236"/>
      <c r="H826" s="11"/>
      <c r="I826" s="237"/>
      <c r="J826" s="237"/>
      <c r="K826" s="237"/>
      <c r="L826" s="237"/>
      <c r="M826" s="238"/>
      <c r="N826" s="238"/>
      <c r="O826" s="238"/>
      <c r="P826" s="238"/>
      <c r="Q826" s="238"/>
      <c r="R826" s="238"/>
      <c r="S826" s="238"/>
      <c r="T826" s="238"/>
      <c r="U826" s="238"/>
      <c r="V826" s="238"/>
      <c r="W826" s="238"/>
      <c r="X826" s="238"/>
      <c r="Y826" s="238"/>
      <c r="Z826" s="238"/>
      <c r="AA826" s="238"/>
    </row>
    <row r="827" spans="2:27" s="10" customFormat="1">
      <c r="B827" s="235"/>
      <c r="C827" s="11"/>
      <c r="D827" s="11"/>
      <c r="E827" s="11"/>
      <c r="F827" s="236"/>
      <c r="G827" s="236"/>
      <c r="H827" s="11"/>
      <c r="I827" s="237"/>
      <c r="J827" s="237"/>
      <c r="K827" s="237"/>
      <c r="L827" s="237"/>
      <c r="M827" s="238"/>
      <c r="N827" s="238"/>
      <c r="O827" s="238"/>
      <c r="P827" s="238"/>
      <c r="Q827" s="238"/>
      <c r="R827" s="238"/>
      <c r="S827" s="238"/>
      <c r="T827" s="238"/>
      <c r="U827" s="238"/>
      <c r="V827" s="238"/>
      <c r="W827" s="238"/>
      <c r="X827" s="238"/>
      <c r="Y827" s="238"/>
      <c r="Z827" s="238"/>
      <c r="AA827" s="238"/>
    </row>
    <row r="828" spans="2:27" s="10" customFormat="1">
      <c r="B828" s="235"/>
      <c r="C828" s="11"/>
      <c r="D828" s="11"/>
      <c r="E828" s="11"/>
      <c r="F828" s="236"/>
      <c r="G828" s="236"/>
      <c r="H828" s="11"/>
      <c r="I828" s="237"/>
      <c r="J828" s="237"/>
      <c r="K828" s="237"/>
      <c r="L828" s="237"/>
      <c r="M828" s="238"/>
      <c r="N828" s="238"/>
      <c r="O828" s="238"/>
      <c r="P828" s="238"/>
      <c r="Q828" s="238"/>
      <c r="R828" s="238"/>
      <c r="S828" s="238"/>
      <c r="T828" s="238"/>
      <c r="U828" s="238"/>
      <c r="V828" s="238"/>
      <c r="W828" s="238"/>
      <c r="X828" s="238"/>
      <c r="Y828" s="238"/>
      <c r="Z828" s="238"/>
      <c r="AA828" s="238"/>
    </row>
    <row r="829" spans="2:27" s="10" customFormat="1">
      <c r="B829" s="235"/>
      <c r="C829" s="11"/>
      <c r="D829" s="11"/>
      <c r="E829" s="11"/>
      <c r="F829" s="236"/>
      <c r="G829" s="236"/>
      <c r="H829" s="11"/>
      <c r="I829" s="237"/>
      <c r="J829" s="237"/>
      <c r="K829" s="237"/>
      <c r="L829" s="237"/>
      <c r="M829" s="238"/>
      <c r="N829" s="238"/>
      <c r="O829" s="238"/>
      <c r="P829" s="238"/>
      <c r="Q829" s="238"/>
      <c r="R829" s="238"/>
      <c r="S829" s="238"/>
      <c r="T829" s="238"/>
      <c r="U829" s="238"/>
      <c r="V829" s="238"/>
      <c r="W829" s="238"/>
      <c r="X829" s="238"/>
      <c r="Y829" s="238"/>
      <c r="Z829" s="238"/>
      <c r="AA829" s="238"/>
    </row>
    <row r="830" spans="2:27" s="10" customFormat="1">
      <c r="B830" s="235"/>
      <c r="C830" s="11"/>
      <c r="D830" s="11"/>
      <c r="E830" s="11"/>
      <c r="F830" s="236"/>
      <c r="G830" s="236"/>
      <c r="H830" s="11"/>
      <c r="I830" s="237"/>
      <c r="J830" s="237"/>
      <c r="K830" s="237"/>
      <c r="L830" s="237"/>
      <c r="M830" s="238"/>
      <c r="N830" s="238"/>
      <c r="O830" s="238"/>
      <c r="P830" s="238"/>
      <c r="Q830" s="238"/>
      <c r="R830" s="238"/>
      <c r="S830" s="238"/>
      <c r="T830" s="238"/>
      <c r="U830" s="238"/>
      <c r="V830" s="238"/>
      <c r="W830" s="238"/>
      <c r="X830" s="238"/>
      <c r="Y830" s="238"/>
      <c r="Z830" s="238"/>
      <c r="AA830" s="238"/>
    </row>
    <row r="831" spans="2:27" s="10" customFormat="1">
      <c r="B831" s="235"/>
      <c r="C831" s="11"/>
      <c r="D831" s="11"/>
      <c r="E831" s="11"/>
      <c r="F831" s="236"/>
      <c r="G831" s="236"/>
      <c r="H831" s="11"/>
      <c r="I831" s="237"/>
      <c r="J831" s="237"/>
      <c r="K831" s="237"/>
      <c r="L831" s="237"/>
      <c r="M831" s="238"/>
      <c r="N831" s="238"/>
      <c r="O831" s="238"/>
      <c r="P831" s="238"/>
      <c r="Q831" s="238"/>
      <c r="R831" s="238"/>
      <c r="S831" s="238"/>
      <c r="T831" s="238"/>
      <c r="U831" s="238"/>
      <c r="V831" s="238"/>
      <c r="W831" s="238"/>
      <c r="X831" s="238"/>
      <c r="Y831" s="238"/>
      <c r="Z831" s="238"/>
      <c r="AA831" s="238"/>
    </row>
    <row r="832" spans="2:27" s="10" customFormat="1">
      <c r="B832" s="235"/>
      <c r="C832" s="11"/>
      <c r="D832" s="11"/>
      <c r="E832" s="11"/>
      <c r="F832" s="236"/>
      <c r="G832" s="236"/>
      <c r="H832" s="11"/>
      <c r="I832" s="237"/>
      <c r="J832" s="237"/>
      <c r="K832" s="237"/>
      <c r="L832" s="237"/>
      <c r="M832" s="238"/>
      <c r="N832" s="238"/>
      <c r="O832" s="238"/>
      <c r="P832" s="238"/>
      <c r="Q832" s="238"/>
      <c r="R832" s="238"/>
      <c r="S832" s="238"/>
      <c r="T832" s="238"/>
      <c r="U832" s="238"/>
      <c r="V832" s="238"/>
      <c r="W832" s="238"/>
      <c r="X832" s="238"/>
      <c r="Y832" s="238"/>
      <c r="Z832" s="238"/>
      <c r="AA832" s="238"/>
    </row>
    <row r="833" spans="2:27" s="10" customFormat="1">
      <c r="B833" s="235"/>
      <c r="C833" s="11"/>
      <c r="D833" s="11"/>
      <c r="E833" s="11"/>
      <c r="F833" s="236"/>
      <c r="G833" s="236"/>
      <c r="H833" s="11"/>
      <c r="I833" s="237"/>
      <c r="J833" s="237"/>
      <c r="K833" s="237"/>
      <c r="L833" s="237"/>
      <c r="M833" s="238"/>
      <c r="N833" s="238"/>
      <c r="O833" s="238"/>
      <c r="P833" s="238"/>
      <c r="Q833" s="238"/>
      <c r="R833" s="238"/>
      <c r="S833" s="238"/>
      <c r="T833" s="238"/>
      <c r="U833" s="238"/>
      <c r="V833" s="238"/>
      <c r="W833" s="238"/>
      <c r="X833" s="238"/>
      <c r="Y833" s="238"/>
      <c r="Z833" s="238"/>
      <c r="AA833" s="238"/>
    </row>
    <row r="834" spans="2:27" s="10" customFormat="1">
      <c r="B834" s="235"/>
      <c r="C834" s="11"/>
      <c r="D834" s="11"/>
      <c r="E834" s="11"/>
      <c r="F834" s="236"/>
      <c r="G834" s="236"/>
      <c r="H834" s="11"/>
      <c r="I834" s="237"/>
      <c r="J834" s="237"/>
      <c r="K834" s="237"/>
      <c r="L834" s="237"/>
      <c r="M834" s="238"/>
      <c r="N834" s="238"/>
      <c r="O834" s="238"/>
      <c r="P834" s="238"/>
      <c r="Q834" s="238"/>
      <c r="R834" s="238"/>
      <c r="S834" s="238"/>
      <c r="T834" s="238"/>
      <c r="U834" s="238"/>
      <c r="V834" s="238"/>
      <c r="W834" s="238"/>
      <c r="X834" s="238"/>
      <c r="Y834" s="238"/>
      <c r="Z834" s="238"/>
      <c r="AA834" s="238"/>
    </row>
    <row r="835" spans="2:27" s="10" customFormat="1">
      <c r="B835" s="235"/>
      <c r="C835" s="11"/>
      <c r="D835" s="11"/>
      <c r="E835" s="11"/>
      <c r="F835" s="236"/>
      <c r="G835" s="236"/>
      <c r="H835" s="11"/>
      <c r="I835" s="237"/>
      <c r="J835" s="237"/>
      <c r="K835" s="237"/>
      <c r="L835" s="237"/>
      <c r="M835" s="238"/>
      <c r="N835" s="238"/>
      <c r="O835" s="238"/>
      <c r="P835" s="238"/>
      <c r="Q835" s="238"/>
      <c r="R835" s="238"/>
      <c r="S835" s="238"/>
      <c r="T835" s="238"/>
      <c r="U835" s="238"/>
      <c r="V835" s="238"/>
      <c r="W835" s="238"/>
      <c r="X835" s="238"/>
      <c r="Y835" s="238"/>
      <c r="Z835" s="238"/>
      <c r="AA835" s="238"/>
    </row>
    <row r="836" spans="2:27" s="10" customFormat="1">
      <c r="B836" s="235"/>
      <c r="C836" s="11"/>
      <c r="D836" s="11"/>
      <c r="E836" s="11"/>
      <c r="F836" s="236"/>
      <c r="G836" s="236"/>
      <c r="H836" s="11"/>
      <c r="I836" s="237"/>
      <c r="J836" s="237"/>
      <c r="K836" s="237"/>
      <c r="L836" s="237"/>
      <c r="M836" s="238"/>
      <c r="N836" s="238"/>
      <c r="O836" s="238"/>
      <c r="P836" s="238"/>
      <c r="Q836" s="238"/>
      <c r="R836" s="238"/>
      <c r="S836" s="238"/>
      <c r="T836" s="238"/>
      <c r="U836" s="238"/>
      <c r="V836" s="238"/>
      <c r="W836" s="238"/>
      <c r="X836" s="238"/>
      <c r="Y836" s="238"/>
      <c r="Z836" s="238"/>
      <c r="AA836" s="238"/>
    </row>
    <row r="837" spans="2:27" s="10" customFormat="1">
      <c r="B837" s="235"/>
      <c r="C837" s="11"/>
      <c r="D837" s="11"/>
      <c r="E837" s="11"/>
      <c r="F837" s="236"/>
      <c r="G837" s="236"/>
      <c r="H837" s="11"/>
      <c r="I837" s="237"/>
      <c r="J837" s="237"/>
      <c r="K837" s="237"/>
      <c r="L837" s="237"/>
      <c r="M837" s="238"/>
      <c r="N837" s="238"/>
      <c r="O837" s="238"/>
      <c r="P837" s="238"/>
      <c r="Q837" s="238"/>
      <c r="R837" s="238"/>
      <c r="S837" s="238"/>
      <c r="T837" s="238"/>
      <c r="U837" s="238"/>
      <c r="V837" s="238"/>
      <c r="W837" s="238"/>
      <c r="X837" s="238"/>
      <c r="Y837" s="238"/>
      <c r="Z837" s="238"/>
      <c r="AA837" s="238"/>
    </row>
    <row r="838" spans="2:27" s="10" customFormat="1">
      <c r="B838" s="235"/>
      <c r="C838" s="11"/>
      <c r="D838" s="11"/>
      <c r="E838" s="11"/>
      <c r="F838" s="236"/>
      <c r="G838" s="236"/>
      <c r="H838" s="11"/>
      <c r="I838" s="237"/>
      <c r="J838" s="237"/>
      <c r="K838" s="237"/>
      <c r="L838" s="237"/>
      <c r="M838" s="238"/>
      <c r="N838" s="238"/>
      <c r="O838" s="238"/>
      <c r="P838" s="238"/>
      <c r="Q838" s="238"/>
      <c r="R838" s="238"/>
      <c r="S838" s="238"/>
      <c r="T838" s="238"/>
      <c r="U838" s="238"/>
      <c r="V838" s="238"/>
      <c r="W838" s="238"/>
      <c r="X838" s="238"/>
      <c r="Y838" s="238"/>
      <c r="Z838" s="238"/>
      <c r="AA838" s="238"/>
    </row>
    <row r="839" spans="2:27" s="10" customFormat="1">
      <c r="B839" s="235"/>
      <c r="C839" s="11"/>
      <c r="D839" s="11"/>
      <c r="E839" s="11"/>
      <c r="F839" s="236"/>
      <c r="G839" s="236"/>
      <c r="H839" s="11"/>
      <c r="I839" s="237"/>
      <c r="J839" s="237"/>
      <c r="K839" s="237"/>
      <c r="L839" s="237"/>
      <c r="M839" s="238"/>
      <c r="N839" s="238"/>
      <c r="O839" s="238"/>
      <c r="P839" s="238"/>
      <c r="Q839" s="238"/>
      <c r="R839" s="238"/>
      <c r="S839" s="238"/>
      <c r="T839" s="238"/>
      <c r="U839" s="238"/>
      <c r="V839" s="238"/>
      <c r="W839" s="238"/>
      <c r="X839" s="238"/>
      <c r="Y839" s="238"/>
      <c r="Z839" s="238"/>
      <c r="AA839" s="238"/>
    </row>
    <row r="840" spans="2:27" s="10" customFormat="1">
      <c r="B840" s="235"/>
      <c r="C840" s="11"/>
      <c r="D840" s="11"/>
      <c r="E840" s="11"/>
      <c r="F840" s="236"/>
      <c r="G840" s="236"/>
      <c r="H840" s="11"/>
      <c r="I840" s="237"/>
      <c r="J840" s="237"/>
      <c r="K840" s="237"/>
      <c r="L840" s="237"/>
      <c r="M840" s="238"/>
      <c r="N840" s="238"/>
      <c r="O840" s="238"/>
      <c r="P840" s="238"/>
      <c r="Q840" s="238"/>
      <c r="R840" s="238"/>
      <c r="S840" s="238"/>
      <c r="T840" s="238"/>
      <c r="U840" s="238"/>
      <c r="V840" s="238"/>
      <c r="W840" s="238"/>
      <c r="X840" s="238"/>
      <c r="Y840" s="238"/>
      <c r="Z840" s="238"/>
      <c r="AA840" s="238"/>
    </row>
    <row r="841" spans="2:27" s="10" customFormat="1">
      <c r="B841" s="235"/>
      <c r="C841" s="11"/>
      <c r="D841" s="11"/>
      <c r="E841" s="11"/>
      <c r="F841" s="236"/>
      <c r="G841" s="236"/>
      <c r="H841" s="11"/>
      <c r="I841" s="237"/>
      <c r="J841" s="237"/>
      <c r="K841" s="237"/>
      <c r="L841" s="237"/>
      <c r="M841" s="238"/>
      <c r="N841" s="238"/>
      <c r="O841" s="238"/>
      <c r="P841" s="238"/>
      <c r="Q841" s="238"/>
      <c r="R841" s="238"/>
      <c r="S841" s="238"/>
      <c r="T841" s="238"/>
      <c r="U841" s="238"/>
      <c r="V841" s="238"/>
      <c r="W841" s="238"/>
      <c r="X841" s="238"/>
      <c r="Y841" s="238"/>
      <c r="Z841" s="238"/>
      <c r="AA841" s="238"/>
    </row>
    <row r="842" spans="2:27" s="10" customFormat="1">
      <c r="B842" s="235"/>
      <c r="C842" s="11"/>
      <c r="D842" s="11"/>
      <c r="E842" s="11"/>
      <c r="F842" s="236"/>
      <c r="G842" s="236"/>
      <c r="H842" s="11"/>
      <c r="I842" s="237"/>
      <c r="J842" s="237"/>
      <c r="K842" s="237"/>
      <c r="L842" s="237"/>
      <c r="M842" s="238"/>
      <c r="N842" s="238"/>
      <c r="O842" s="238"/>
      <c r="P842" s="238"/>
      <c r="Q842" s="238"/>
      <c r="R842" s="238"/>
      <c r="S842" s="238"/>
      <c r="T842" s="238"/>
      <c r="U842" s="238"/>
      <c r="V842" s="238"/>
      <c r="W842" s="238"/>
      <c r="X842" s="238"/>
      <c r="Y842" s="238"/>
      <c r="Z842" s="238"/>
      <c r="AA842" s="238"/>
    </row>
    <row r="843" spans="2:27" s="10" customFormat="1">
      <c r="B843" s="235"/>
      <c r="C843" s="11"/>
      <c r="D843" s="11"/>
      <c r="E843" s="11"/>
      <c r="F843" s="236"/>
      <c r="G843" s="236"/>
      <c r="H843" s="11"/>
      <c r="I843" s="237"/>
      <c r="J843" s="237"/>
      <c r="K843" s="237"/>
      <c r="L843" s="237"/>
      <c r="M843" s="238"/>
      <c r="N843" s="238"/>
      <c r="O843" s="238"/>
      <c r="P843" s="238"/>
      <c r="Q843" s="238"/>
      <c r="R843" s="238"/>
      <c r="S843" s="238"/>
      <c r="T843" s="238"/>
      <c r="U843" s="238"/>
      <c r="V843" s="238"/>
      <c r="W843" s="238"/>
      <c r="X843" s="238"/>
      <c r="Y843" s="238"/>
      <c r="Z843" s="238"/>
      <c r="AA843" s="238"/>
    </row>
    <row r="844" spans="2:27" s="10" customFormat="1">
      <c r="B844" s="235"/>
      <c r="C844" s="11"/>
      <c r="D844" s="11"/>
      <c r="E844" s="11"/>
      <c r="F844" s="236"/>
      <c r="G844" s="236"/>
      <c r="H844" s="11"/>
      <c r="I844" s="237"/>
      <c r="J844" s="237"/>
      <c r="K844" s="237"/>
      <c r="L844" s="237"/>
      <c r="M844" s="238"/>
      <c r="N844" s="238"/>
      <c r="O844" s="238"/>
      <c r="P844" s="238"/>
      <c r="Q844" s="238"/>
      <c r="R844" s="238"/>
      <c r="S844" s="238"/>
      <c r="T844" s="238"/>
      <c r="U844" s="238"/>
      <c r="V844" s="238"/>
      <c r="W844" s="238"/>
      <c r="X844" s="238"/>
      <c r="Y844" s="238"/>
      <c r="Z844" s="238"/>
      <c r="AA844" s="238"/>
    </row>
    <row r="845" spans="2:27" s="10" customFormat="1">
      <c r="B845" s="235"/>
      <c r="C845" s="11"/>
      <c r="D845" s="11"/>
      <c r="E845" s="11"/>
      <c r="F845" s="236"/>
      <c r="G845" s="236"/>
      <c r="H845" s="11"/>
      <c r="I845" s="237"/>
      <c r="J845" s="237"/>
      <c r="K845" s="237"/>
      <c r="L845" s="237"/>
      <c r="M845" s="238"/>
      <c r="N845" s="238"/>
      <c r="O845" s="238"/>
      <c r="P845" s="238"/>
      <c r="Q845" s="238"/>
      <c r="R845" s="238"/>
      <c r="S845" s="238"/>
      <c r="T845" s="238"/>
      <c r="U845" s="238"/>
      <c r="V845" s="238"/>
      <c r="W845" s="238"/>
      <c r="X845" s="238"/>
      <c r="Y845" s="238"/>
      <c r="Z845" s="238"/>
      <c r="AA845" s="238"/>
    </row>
    <row r="846" spans="2:27" s="10" customFormat="1">
      <c r="B846" s="235"/>
      <c r="C846" s="11"/>
      <c r="D846" s="11"/>
      <c r="E846" s="11"/>
      <c r="F846" s="236"/>
      <c r="G846" s="236"/>
      <c r="H846" s="11"/>
      <c r="I846" s="237"/>
      <c r="J846" s="237"/>
      <c r="K846" s="237"/>
      <c r="L846" s="237"/>
      <c r="M846" s="238"/>
      <c r="N846" s="238"/>
      <c r="O846" s="238"/>
      <c r="P846" s="238"/>
      <c r="Q846" s="238"/>
      <c r="R846" s="238"/>
      <c r="S846" s="238"/>
      <c r="T846" s="238"/>
      <c r="U846" s="238"/>
      <c r="V846" s="238"/>
      <c r="W846" s="238"/>
      <c r="X846" s="238"/>
      <c r="Y846" s="238"/>
      <c r="Z846" s="238"/>
      <c r="AA846" s="238"/>
    </row>
    <row r="847" spans="2:27" s="10" customFormat="1">
      <c r="B847" s="235"/>
      <c r="C847" s="11"/>
      <c r="D847" s="11"/>
      <c r="E847" s="11"/>
      <c r="F847" s="236"/>
      <c r="G847" s="236"/>
      <c r="H847" s="11"/>
      <c r="I847" s="237"/>
      <c r="J847" s="237"/>
      <c r="K847" s="237"/>
      <c r="L847" s="237"/>
      <c r="M847" s="238"/>
      <c r="N847" s="238"/>
      <c r="O847" s="238"/>
      <c r="P847" s="238"/>
      <c r="Q847" s="238"/>
      <c r="R847" s="238"/>
      <c r="S847" s="238"/>
      <c r="T847" s="238"/>
      <c r="U847" s="238"/>
      <c r="V847" s="238"/>
      <c r="W847" s="238"/>
      <c r="X847" s="238"/>
      <c r="Y847" s="238"/>
      <c r="Z847" s="238"/>
      <c r="AA847" s="238"/>
    </row>
    <row r="848" spans="2:27" s="10" customFormat="1">
      <c r="B848" s="235"/>
      <c r="C848" s="11"/>
      <c r="D848" s="11"/>
      <c r="E848" s="11"/>
      <c r="F848" s="236"/>
      <c r="G848" s="236"/>
      <c r="H848" s="11"/>
      <c r="I848" s="237"/>
      <c r="J848" s="237"/>
      <c r="K848" s="237"/>
      <c r="L848" s="237"/>
      <c r="M848" s="238"/>
      <c r="N848" s="238"/>
      <c r="O848" s="238"/>
      <c r="P848" s="238"/>
      <c r="Q848" s="238"/>
      <c r="R848" s="238"/>
      <c r="S848" s="238"/>
      <c r="T848" s="238"/>
      <c r="U848" s="238"/>
      <c r="V848" s="238"/>
      <c r="W848" s="238"/>
      <c r="X848" s="238"/>
      <c r="Y848" s="238"/>
      <c r="Z848" s="238"/>
      <c r="AA848" s="238"/>
    </row>
    <row r="849" spans="2:27" s="10" customFormat="1">
      <c r="B849" s="235"/>
      <c r="C849" s="11"/>
      <c r="D849" s="11"/>
      <c r="E849" s="11"/>
      <c r="F849" s="236"/>
      <c r="G849" s="236"/>
      <c r="H849" s="11"/>
      <c r="I849" s="237"/>
      <c r="J849" s="237"/>
      <c r="K849" s="237"/>
      <c r="L849" s="237"/>
      <c r="M849" s="238"/>
      <c r="N849" s="238"/>
      <c r="O849" s="238"/>
      <c r="P849" s="238"/>
      <c r="Q849" s="238"/>
      <c r="R849" s="238"/>
      <c r="S849" s="238"/>
      <c r="T849" s="238"/>
      <c r="U849" s="238"/>
      <c r="V849" s="238"/>
      <c r="W849" s="238"/>
      <c r="X849" s="238"/>
      <c r="Y849" s="238"/>
      <c r="Z849" s="238"/>
      <c r="AA849" s="238"/>
    </row>
    <row r="850" spans="2:27" s="10" customFormat="1">
      <c r="B850" s="235"/>
      <c r="C850" s="11"/>
      <c r="D850" s="11"/>
      <c r="E850" s="11"/>
      <c r="F850" s="236"/>
      <c r="G850" s="236"/>
      <c r="H850" s="11"/>
      <c r="I850" s="237"/>
      <c r="J850" s="237"/>
      <c r="K850" s="237"/>
      <c r="L850" s="237"/>
      <c r="M850" s="238"/>
      <c r="N850" s="238"/>
      <c r="O850" s="238"/>
      <c r="P850" s="238"/>
      <c r="Q850" s="238"/>
      <c r="R850" s="238"/>
      <c r="S850" s="238"/>
      <c r="T850" s="238"/>
      <c r="U850" s="238"/>
      <c r="V850" s="238"/>
      <c r="W850" s="238"/>
      <c r="X850" s="238"/>
      <c r="Y850" s="238"/>
      <c r="Z850" s="238"/>
      <c r="AA850" s="238"/>
    </row>
    <row r="851" spans="2:27" s="10" customFormat="1">
      <c r="B851" s="235"/>
      <c r="C851" s="11"/>
      <c r="D851" s="11"/>
      <c r="E851" s="11"/>
      <c r="F851" s="236"/>
      <c r="G851" s="236"/>
      <c r="H851" s="11"/>
      <c r="I851" s="237"/>
      <c r="J851" s="237"/>
      <c r="K851" s="237"/>
      <c r="L851" s="237"/>
      <c r="M851" s="238"/>
      <c r="N851" s="238"/>
      <c r="O851" s="238"/>
      <c r="P851" s="238"/>
      <c r="Q851" s="238"/>
      <c r="R851" s="238"/>
      <c r="S851" s="238"/>
      <c r="T851" s="238"/>
      <c r="U851" s="238"/>
      <c r="V851" s="238"/>
      <c r="W851" s="238"/>
      <c r="X851" s="238"/>
      <c r="Y851" s="238"/>
      <c r="Z851" s="238"/>
      <c r="AA851" s="238"/>
    </row>
    <row r="852" spans="2:27" s="10" customFormat="1">
      <c r="B852" s="235"/>
      <c r="C852" s="11"/>
      <c r="D852" s="11"/>
      <c r="E852" s="11"/>
      <c r="F852" s="236"/>
      <c r="G852" s="236"/>
      <c r="H852" s="11"/>
      <c r="I852" s="237"/>
      <c r="J852" s="237"/>
      <c r="K852" s="237"/>
      <c r="L852" s="237"/>
      <c r="M852" s="238"/>
      <c r="N852" s="238"/>
      <c r="O852" s="238"/>
      <c r="P852" s="238"/>
      <c r="Q852" s="238"/>
      <c r="R852" s="238"/>
      <c r="S852" s="238"/>
      <c r="T852" s="238"/>
      <c r="U852" s="238"/>
      <c r="V852" s="238"/>
      <c r="W852" s="238"/>
      <c r="X852" s="238"/>
      <c r="Y852" s="238"/>
      <c r="Z852" s="238"/>
      <c r="AA852" s="238"/>
    </row>
    <row r="853" spans="2:27" s="10" customFormat="1">
      <c r="B853" s="235"/>
      <c r="C853" s="11"/>
      <c r="D853" s="11"/>
      <c r="E853" s="11"/>
      <c r="F853" s="236"/>
      <c r="G853" s="236"/>
      <c r="H853" s="11"/>
      <c r="I853" s="237"/>
      <c r="J853" s="237"/>
      <c r="K853" s="237"/>
      <c r="L853" s="237"/>
      <c r="M853" s="238"/>
      <c r="N853" s="238"/>
      <c r="O853" s="238"/>
      <c r="P853" s="238"/>
      <c r="Q853" s="238"/>
      <c r="R853" s="238"/>
      <c r="S853" s="238"/>
      <c r="T853" s="238"/>
      <c r="U853" s="238"/>
      <c r="V853" s="238"/>
      <c r="W853" s="238"/>
      <c r="X853" s="238"/>
      <c r="Y853" s="238"/>
      <c r="Z853" s="238"/>
      <c r="AA853" s="238"/>
    </row>
    <row r="854" spans="2:27" s="10" customFormat="1">
      <c r="B854" s="235"/>
      <c r="C854" s="11"/>
      <c r="D854" s="11"/>
      <c r="E854" s="11"/>
      <c r="F854" s="236"/>
      <c r="G854" s="236"/>
      <c r="H854" s="11"/>
      <c r="I854" s="237"/>
      <c r="J854" s="237"/>
      <c r="K854" s="237"/>
      <c r="L854" s="237"/>
      <c r="M854" s="238"/>
      <c r="N854" s="238"/>
      <c r="O854" s="238"/>
      <c r="P854" s="238"/>
      <c r="Q854" s="238"/>
      <c r="R854" s="238"/>
      <c r="S854" s="238"/>
      <c r="T854" s="238"/>
      <c r="U854" s="238"/>
      <c r="V854" s="238"/>
      <c r="W854" s="238"/>
      <c r="X854" s="238"/>
      <c r="Y854" s="238"/>
      <c r="Z854" s="238"/>
      <c r="AA854" s="238"/>
    </row>
    <row r="855" spans="2:27" s="10" customFormat="1">
      <c r="B855" s="235"/>
      <c r="C855" s="11"/>
      <c r="D855" s="11"/>
      <c r="E855" s="11"/>
      <c r="F855" s="236"/>
      <c r="G855" s="236"/>
      <c r="H855" s="11"/>
      <c r="I855" s="237"/>
      <c r="J855" s="237"/>
      <c r="K855" s="237"/>
      <c r="L855" s="237"/>
      <c r="M855" s="238"/>
      <c r="N855" s="238"/>
      <c r="O855" s="238"/>
      <c r="P855" s="238"/>
      <c r="Q855" s="238"/>
      <c r="R855" s="238"/>
      <c r="S855" s="238"/>
      <c r="T855" s="238"/>
      <c r="U855" s="238"/>
      <c r="V855" s="238"/>
      <c r="W855" s="238"/>
      <c r="X855" s="238"/>
      <c r="Y855" s="238"/>
      <c r="Z855" s="238"/>
      <c r="AA855" s="238"/>
    </row>
    <row r="856" spans="2:27" s="10" customFormat="1">
      <c r="B856" s="235"/>
      <c r="C856" s="11"/>
      <c r="D856" s="11"/>
      <c r="E856" s="11"/>
      <c r="F856" s="236"/>
      <c r="G856" s="236"/>
      <c r="H856" s="11"/>
      <c r="I856" s="237"/>
      <c r="J856" s="237"/>
      <c r="K856" s="237"/>
      <c r="L856" s="237"/>
      <c r="M856" s="238"/>
      <c r="N856" s="238"/>
      <c r="O856" s="238"/>
      <c r="P856" s="238"/>
      <c r="Q856" s="238"/>
      <c r="R856" s="238"/>
      <c r="S856" s="238"/>
      <c r="T856" s="238"/>
      <c r="U856" s="238"/>
      <c r="V856" s="238"/>
      <c r="W856" s="238"/>
      <c r="X856" s="238"/>
      <c r="Y856" s="238"/>
      <c r="Z856" s="238"/>
      <c r="AA856" s="238"/>
    </row>
    <row r="857" spans="2:27" s="10" customFormat="1">
      <c r="B857" s="235"/>
      <c r="C857" s="11"/>
      <c r="D857" s="11"/>
      <c r="E857" s="11"/>
      <c r="F857" s="236"/>
      <c r="G857" s="236"/>
      <c r="H857" s="11"/>
      <c r="I857" s="237"/>
      <c r="J857" s="237"/>
      <c r="K857" s="237"/>
      <c r="L857" s="237"/>
      <c r="M857" s="238"/>
      <c r="N857" s="238"/>
      <c r="O857" s="238"/>
      <c r="P857" s="238"/>
      <c r="Q857" s="238"/>
      <c r="R857" s="238"/>
      <c r="S857" s="238"/>
      <c r="T857" s="238"/>
      <c r="U857" s="238"/>
      <c r="V857" s="238"/>
      <c r="W857" s="238"/>
      <c r="X857" s="238"/>
      <c r="Y857" s="238"/>
      <c r="Z857" s="238"/>
      <c r="AA857" s="238"/>
    </row>
    <row r="858" spans="2:27" s="10" customFormat="1">
      <c r="B858" s="235"/>
      <c r="C858" s="11"/>
      <c r="D858" s="11"/>
      <c r="E858" s="11"/>
      <c r="F858" s="236"/>
      <c r="G858" s="236"/>
      <c r="H858" s="11"/>
      <c r="I858" s="237"/>
      <c r="J858" s="237"/>
      <c r="K858" s="237"/>
      <c r="L858" s="237"/>
      <c r="M858" s="238"/>
      <c r="N858" s="238"/>
      <c r="O858" s="238"/>
      <c r="P858" s="238"/>
      <c r="Q858" s="238"/>
      <c r="R858" s="238"/>
      <c r="S858" s="238"/>
      <c r="T858" s="238"/>
      <c r="U858" s="238"/>
      <c r="V858" s="238"/>
      <c r="W858" s="238"/>
      <c r="X858" s="238"/>
      <c r="Y858" s="238"/>
      <c r="Z858" s="238"/>
      <c r="AA858" s="238"/>
    </row>
    <row r="859" spans="2:27" s="10" customFormat="1">
      <c r="B859" s="235"/>
      <c r="C859" s="11"/>
      <c r="D859" s="11"/>
      <c r="E859" s="11"/>
      <c r="F859" s="236"/>
      <c r="G859" s="236"/>
      <c r="H859" s="11"/>
      <c r="I859" s="237"/>
      <c r="J859" s="237"/>
      <c r="K859" s="237"/>
      <c r="L859" s="237"/>
      <c r="M859" s="238"/>
      <c r="N859" s="238"/>
      <c r="O859" s="238"/>
      <c r="P859" s="238"/>
      <c r="Q859" s="238"/>
      <c r="R859" s="238"/>
      <c r="S859" s="238"/>
      <c r="T859" s="238"/>
      <c r="U859" s="238"/>
      <c r="V859" s="238"/>
      <c r="W859" s="238"/>
      <c r="X859" s="238"/>
      <c r="Y859" s="238"/>
      <c r="Z859" s="238"/>
      <c r="AA859" s="238"/>
    </row>
    <row r="860" spans="2:27" s="10" customFormat="1">
      <c r="B860" s="235"/>
      <c r="C860" s="11"/>
      <c r="D860" s="11"/>
      <c r="E860" s="11"/>
      <c r="F860" s="236"/>
      <c r="G860" s="236"/>
      <c r="H860" s="11"/>
      <c r="I860" s="237"/>
      <c r="J860" s="237"/>
      <c r="K860" s="237"/>
      <c r="L860" s="237"/>
      <c r="M860" s="238"/>
      <c r="N860" s="238"/>
      <c r="O860" s="238"/>
      <c r="P860" s="238"/>
      <c r="Q860" s="238"/>
      <c r="R860" s="238"/>
      <c r="S860" s="238"/>
      <c r="T860" s="238"/>
      <c r="U860" s="238"/>
      <c r="V860" s="238"/>
      <c r="W860" s="238"/>
      <c r="X860" s="238"/>
      <c r="Y860" s="238"/>
      <c r="Z860" s="238"/>
      <c r="AA860" s="238"/>
    </row>
    <row r="861" spans="2:27" s="10" customFormat="1">
      <c r="B861" s="235"/>
      <c r="C861" s="11"/>
      <c r="D861" s="11"/>
      <c r="E861" s="11"/>
      <c r="F861" s="236"/>
      <c r="G861" s="236"/>
      <c r="H861" s="11"/>
      <c r="I861" s="237"/>
      <c r="J861" s="237"/>
      <c r="K861" s="237"/>
      <c r="L861" s="237"/>
      <c r="M861" s="238"/>
      <c r="N861" s="238"/>
      <c r="O861" s="238"/>
      <c r="P861" s="238"/>
      <c r="Q861" s="238"/>
      <c r="R861" s="238"/>
      <c r="S861" s="238"/>
      <c r="T861" s="238"/>
      <c r="U861" s="238"/>
      <c r="V861" s="238"/>
      <c r="W861" s="238"/>
      <c r="X861" s="238"/>
      <c r="Y861" s="238"/>
      <c r="Z861" s="238"/>
      <c r="AA861" s="238"/>
    </row>
    <row r="862" spans="2:27" s="10" customFormat="1">
      <c r="B862" s="235"/>
      <c r="C862" s="11"/>
      <c r="D862" s="11"/>
      <c r="E862" s="11"/>
      <c r="F862" s="236"/>
      <c r="G862" s="236"/>
      <c r="H862" s="11"/>
      <c r="I862" s="237"/>
      <c r="J862" s="237"/>
      <c r="K862" s="237"/>
      <c r="L862" s="237"/>
      <c r="M862" s="238"/>
      <c r="N862" s="238"/>
      <c r="O862" s="238"/>
      <c r="P862" s="238"/>
      <c r="Q862" s="238"/>
      <c r="R862" s="238"/>
      <c r="S862" s="238"/>
      <c r="T862" s="238"/>
      <c r="U862" s="238"/>
      <c r="V862" s="238"/>
      <c r="W862" s="238"/>
      <c r="X862" s="238"/>
      <c r="Y862" s="238"/>
      <c r="Z862" s="238"/>
      <c r="AA862" s="238"/>
    </row>
    <row r="863" spans="2:27" s="10" customFormat="1">
      <c r="B863" s="235"/>
      <c r="C863" s="11"/>
      <c r="D863" s="11"/>
      <c r="E863" s="11"/>
      <c r="F863" s="236"/>
      <c r="G863" s="236"/>
      <c r="H863" s="11"/>
      <c r="I863" s="237"/>
      <c r="J863" s="237"/>
      <c r="K863" s="237"/>
      <c r="L863" s="237"/>
      <c r="M863" s="238"/>
      <c r="N863" s="238"/>
      <c r="O863" s="238"/>
      <c r="P863" s="238"/>
      <c r="Q863" s="238"/>
      <c r="R863" s="238"/>
      <c r="S863" s="238"/>
      <c r="T863" s="238"/>
      <c r="U863" s="238"/>
      <c r="V863" s="238"/>
      <c r="W863" s="238"/>
      <c r="X863" s="238"/>
      <c r="Y863" s="238"/>
      <c r="Z863" s="238"/>
      <c r="AA863" s="238"/>
    </row>
    <row r="864" spans="2:27" s="10" customFormat="1">
      <c r="B864" s="235"/>
      <c r="C864" s="11"/>
      <c r="D864" s="11"/>
      <c r="E864" s="11"/>
      <c r="F864" s="236"/>
      <c r="G864" s="236"/>
      <c r="H864" s="11"/>
      <c r="I864" s="237"/>
      <c r="J864" s="237"/>
      <c r="K864" s="237"/>
      <c r="L864" s="237"/>
      <c r="M864" s="238"/>
      <c r="N864" s="238"/>
      <c r="O864" s="238"/>
      <c r="P864" s="238"/>
      <c r="Q864" s="238"/>
      <c r="R864" s="238"/>
      <c r="S864" s="238"/>
      <c r="T864" s="238"/>
      <c r="U864" s="238"/>
      <c r="V864" s="238"/>
      <c r="W864" s="238"/>
      <c r="X864" s="238"/>
      <c r="Y864" s="238"/>
      <c r="Z864" s="238"/>
      <c r="AA864" s="238"/>
    </row>
    <row r="865" spans="2:27" s="10" customFormat="1">
      <c r="B865" s="235"/>
      <c r="C865" s="11"/>
      <c r="D865" s="11"/>
      <c r="E865" s="11"/>
      <c r="F865" s="236"/>
      <c r="G865" s="236"/>
      <c r="H865" s="11"/>
      <c r="I865" s="237"/>
      <c r="J865" s="237"/>
      <c r="K865" s="237"/>
      <c r="L865" s="237"/>
      <c r="M865" s="238"/>
      <c r="N865" s="238"/>
      <c r="O865" s="238"/>
      <c r="P865" s="238"/>
      <c r="Q865" s="238"/>
      <c r="R865" s="238"/>
      <c r="S865" s="238"/>
      <c r="T865" s="238"/>
      <c r="U865" s="238"/>
      <c r="V865" s="238"/>
      <c r="W865" s="238"/>
      <c r="X865" s="238"/>
      <c r="Y865" s="238"/>
      <c r="Z865" s="238"/>
      <c r="AA865" s="238"/>
    </row>
    <row r="866" spans="2:27" s="10" customFormat="1">
      <c r="B866" s="235"/>
      <c r="C866" s="11"/>
      <c r="D866" s="11"/>
      <c r="E866" s="11"/>
      <c r="F866" s="236"/>
      <c r="G866" s="236"/>
      <c r="H866" s="11"/>
      <c r="I866" s="237"/>
      <c r="J866" s="237"/>
      <c r="K866" s="237"/>
      <c r="L866" s="237"/>
      <c r="M866" s="238"/>
      <c r="N866" s="238"/>
      <c r="O866" s="238"/>
      <c r="P866" s="238"/>
      <c r="Q866" s="238"/>
      <c r="R866" s="238"/>
      <c r="S866" s="238"/>
      <c r="T866" s="238"/>
      <c r="U866" s="238"/>
      <c r="V866" s="238"/>
      <c r="W866" s="238"/>
      <c r="X866" s="238"/>
      <c r="Y866" s="238"/>
      <c r="Z866" s="238"/>
      <c r="AA866" s="238"/>
    </row>
    <row r="867" spans="2:27" s="10" customFormat="1">
      <c r="B867" s="235"/>
      <c r="C867" s="11"/>
      <c r="D867" s="11"/>
      <c r="E867" s="11"/>
      <c r="F867" s="236"/>
      <c r="G867" s="236"/>
      <c r="H867" s="11"/>
      <c r="I867" s="237"/>
      <c r="J867" s="237"/>
      <c r="K867" s="237"/>
      <c r="L867" s="237"/>
      <c r="M867" s="238"/>
      <c r="N867" s="238"/>
      <c r="O867" s="238"/>
      <c r="P867" s="238"/>
      <c r="Q867" s="238"/>
      <c r="R867" s="238"/>
      <c r="S867" s="238"/>
      <c r="T867" s="238"/>
      <c r="U867" s="238"/>
      <c r="V867" s="238"/>
      <c r="W867" s="238"/>
      <c r="X867" s="238"/>
      <c r="Y867" s="238"/>
      <c r="Z867" s="238"/>
      <c r="AA867" s="238"/>
    </row>
    <row r="868" spans="2:27" s="10" customFormat="1">
      <c r="B868" s="235"/>
      <c r="C868" s="11"/>
      <c r="D868" s="11"/>
      <c r="E868" s="11"/>
      <c r="F868" s="236"/>
      <c r="G868" s="236"/>
      <c r="H868" s="11"/>
      <c r="I868" s="237"/>
      <c r="J868" s="237"/>
      <c r="K868" s="237"/>
      <c r="L868" s="237"/>
      <c r="M868" s="238"/>
      <c r="N868" s="238"/>
      <c r="O868" s="238"/>
      <c r="P868" s="238"/>
      <c r="Q868" s="238"/>
      <c r="R868" s="238"/>
      <c r="S868" s="238"/>
      <c r="T868" s="238"/>
      <c r="U868" s="238"/>
      <c r="V868" s="238"/>
      <c r="W868" s="238"/>
      <c r="X868" s="238"/>
      <c r="Y868" s="238"/>
      <c r="Z868" s="238"/>
      <c r="AA868" s="238"/>
    </row>
    <row r="869" spans="2:27" s="10" customFormat="1">
      <c r="B869" s="235"/>
      <c r="C869" s="11"/>
      <c r="D869" s="11"/>
      <c r="E869" s="11"/>
      <c r="F869" s="236"/>
      <c r="G869" s="236"/>
      <c r="H869" s="11"/>
      <c r="I869" s="237"/>
      <c r="J869" s="237"/>
      <c r="K869" s="237"/>
      <c r="L869" s="237"/>
      <c r="M869" s="238"/>
      <c r="N869" s="238"/>
      <c r="O869" s="238"/>
      <c r="P869" s="238"/>
      <c r="Q869" s="238"/>
      <c r="R869" s="238"/>
      <c r="S869" s="238"/>
      <c r="T869" s="238"/>
      <c r="U869" s="238"/>
      <c r="V869" s="238"/>
      <c r="W869" s="238"/>
      <c r="X869" s="238"/>
      <c r="Y869" s="238"/>
      <c r="Z869" s="238"/>
      <c r="AA869" s="238"/>
    </row>
    <row r="870" spans="2:27" s="10" customFormat="1">
      <c r="B870" s="235"/>
      <c r="C870" s="11"/>
      <c r="D870" s="11"/>
      <c r="E870" s="11"/>
      <c r="F870" s="236"/>
      <c r="G870" s="236"/>
      <c r="H870" s="11"/>
      <c r="I870" s="237"/>
      <c r="J870" s="237"/>
      <c r="K870" s="237"/>
      <c r="L870" s="237"/>
      <c r="M870" s="238"/>
      <c r="N870" s="238"/>
      <c r="O870" s="238"/>
      <c r="P870" s="238"/>
      <c r="Q870" s="238"/>
      <c r="R870" s="238"/>
      <c r="S870" s="238"/>
      <c r="T870" s="238"/>
      <c r="U870" s="238"/>
      <c r="V870" s="238"/>
      <c r="W870" s="238"/>
      <c r="X870" s="238"/>
      <c r="Y870" s="238"/>
      <c r="Z870" s="238"/>
      <c r="AA870" s="238"/>
    </row>
    <row r="871" spans="2:27" s="10" customFormat="1">
      <c r="B871" s="235"/>
      <c r="C871" s="11"/>
      <c r="D871" s="11"/>
      <c r="E871" s="11"/>
      <c r="F871" s="236"/>
      <c r="G871" s="236"/>
      <c r="H871" s="11"/>
      <c r="I871" s="237"/>
      <c r="J871" s="237"/>
      <c r="K871" s="237"/>
      <c r="L871" s="237"/>
      <c r="M871" s="238"/>
      <c r="N871" s="238"/>
      <c r="O871" s="238"/>
      <c r="P871" s="238"/>
      <c r="Q871" s="238"/>
      <c r="R871" s="238"/>
      <c r="S871" s="238"/>
      <c r="T871" s="238"/>
      <c r="U871" s="238"/>
      <c r="V871" s="238"/>
      <c r="W871" s="238"/>
      <c r="X871" s="238"/>
      <c r="Y871" s="238"/>
      <c r="Z871" s="238"/>
      <c r="AA871" s="238"/>
    </row>
    <row r="872" spans="2:27" s="10" customFormat="1">
      <c r="B872" s="235"/>
      <c r="C872" s="11"/>
      <c r="D872" s="11"/>
      <c r="E872" s="11"/>
      <c r="F872" s="236"/>
      <c r="G872" s="236"/>
      <c r="H872" s="11"/>
      <c r="I872" s="237"/>
      <c r="J872" s="237"/>
      <c r="K872" s="237"/>
      <c r="L872" s="237"/>
      <c r="M872" s="238"/>
      <c r="N872" s="238"/>
      <c r="O872" s="238"/>
      <c r="P872" s="238"/>
      <c r="Q872" s="238"/>
      <c r="R872" s="238"/>
      <c r="S872" s="238"/>
      <c r="T872" s="238"/>
      <c r="U872" s="238"/>
      <c r="V872" s="238"/>
      <c r="W872" s="238"/>
      <c r="X872" s="238"/>
      <c r="Y872" s="238"/>
      <c r="Z872" s="238"/>
      <c r="AA872" s="238"/>
    </row>
    <row r="873" spans="2:27" s="10" customFormat="1">
      <c r="B873" s="235"/>
      <c r="C873" s="11"/>
      <c r="D873" s="11"/>
      <c r="E873" s="11"/>
      <c r="F873" s="236"/>
      <c r="G873" s="236"/>
      <c r="H873" s="11"/>
      <c r="I873" s="237"/>
      <c r="J873" s="237"/>
      <c r="K873" s="237"/>
      <c r="L873" s="237"/>
      <c r="M873" s="238"/>
      <c r="N873" s="238"/>
      <c r="O873" s="238"/>
      <c r="P873" s="238"/>
      <c r="Q873" s="238"/>
      <c r="R873" s="238"/>
      <c r="S873" s="238"/>
      <c r="T873" s="238"/>
      <c r="U873" s="238"/>
      <c r="V873" s="238"/>
      <c r="W873" s="238"/>
      <c r="X873" s="238"/>
      <c r="Y873" s="238"/>
      <c r="Z873" s="238"/>
      <c r="AA873" s="238"/>
    </row>
    <row r="874" spans="2:27" s="10" customFormat="1">
      <c r="B874" s="235"/>
      <c r="C874" s="11"/>
      <c r="D874" s="11"/>
      <c r="E874" s="11"/>
      <c r="F874" s="236"/>
      <c r="G874" s="236"/>
      <c r="H874" s="11"/>
      <c r="I874" s="237"/>
      <c r="J874" s="237"/>
      <c r="K874" s="237"/>
      <c r="L874" s="237"/>
      <c r="M874" s="238"/>
      <c r="N874" s="238"/>
      <c r="O874" s="238"/>
      <c r="P874" s="238"/>
      <c r="Q874" s="238"/>
      <c r="R874" s="238"/>
      <c r="S874" s="238"/>
      <c r="T874" s="238"/>
      <c r="U874" s="238"/>
      <c r="V874" s="238"/>
      <c r="W874" s="238"/>
      <c r="X874" s="238"/>
      <c r="Y874" s="238"/>
      <c r="Z874" s="238"/>
      <c r="AA874" s="238"/>
    </row>
    <row r="875" spans="2:27" s="10" customFormat="1">
      <c r="B875" s="235"/>
      <c r="C875" s="11"/>
      <c r="D875" s="11"/>
      <c r="E875" s="11"/>
      <c r="F875" s="236"/>
      <c r="G875" s="236"/>
      <c r="H875" s="11"/>
      <c r="I875" s="237"/>
      <c r="J875" s="237"/>
      <c r="K875" s="237"/>
      <c r="L875" s="237"/>
      <c r="M875" s="238"/>
      <c r="N875" s="238"/>
      <c r="O875" s="238"/>
      <c r="P875" s="238"/>
      <c r="Q875" s="238"/>
      <c r="R875" s="238"/>
      <c r="S875" s="238"/>
      <c r="T875" s="238"/>
      <c r="U875" s="238"/>
      <c r="V875" s="238"/>
      <c r="W875" s="238"/>
      <c r="X875" s="238"/>
      <c r="Y875" s="238"/>
      <c r="Z875" s="238"/>
      <c r="AA875" s="238"/>
    </row>
    <row r="876" spans="2:27" s="10" customFormat="1">
      <c r="B876" s="235"/>
      <c r="C876" s="11"/>
      <c r="D876" s="11"/>
      <c r="E876" s="11"/>
      <c r="F876" s="236"/>
      <c r="G876" s="236"/>
      <c r="H876" s="11"/>
      <c r="I876" s="237"/>
      <c r="J876" s="237"/>
      <c r="K876" s="237"/>
      <c r="L876" s="237"/>
      <c r="M876" s="238"/>
      <c r="N876" s="238"/>
      <c r="O876" s="238"/>
      <c r="P876" s="238"/>
      <c r="Q876" s="238"/>
      <c r="R876" s="238"/>
      <c r="S876" s="238"/>
      <c r="T876" s="238"/>
      <c r="U876" s="238"/>
      <c r="V876" s="238"/>
      <c r="W876" s="238"/>
      <c r="X876" s="238"/>
      <c r="Y876" s="238"/>
      <c r="Z876" s="238"/>
      <c r="AA876" s="238"/>
    </row>
    <row r="877" spans="2:27" s="10" customFormat="1">
      <c r="B877" s="235"/>
      <c r="C877" s="11"/>
      <c r="D877" s="11"/>
      <c r="E877" s="11"/>
      <c r="F877" s="236"/>
      <c r="G877" s="236"/>
      <c r="H877" s="11"/>
      <c r="I877" s="237"/>
      <c r="J877" s="237"/>
      <c r="K877" s="237"/>
      <c r="L877" s="237"/>
      <c r="M877" s="238"/>
      <c r="N877" s="238"/>
      <c r="O877" s="238"/>
      <c r="P877" s="238"/>
      <c r="Q877" s="238"/>
      <c r="R877" s="238"/>
      <c r="S877" s="238"/>
      <c r="T877" s="238"/>
      <c r="U877" s="238"/>
      <c r="V877" s="238"/>
      <c r="W877" s="238"/>
      <c r="X877" s="238"/>
      <c r="Y877" s="238"/>
      <c r="Z877" s="238"/>
      <c r="AA877" s="238"/>
    </row>
    <row r="878" spans="2:27" s="10" customFormat="1">
      <c r="B878" s="235"/>
      <c r="C878" s="11"/>
      <c r="D878" s="11"/>
      <c r="E878" s="11"/>
      <c r="F878" s="236"/>
      <c r="G878" s="236"/>
      <c r="H878" s="11"/>
      <c r="I878" s="237"/>
      <c r="J878" s="237"/>
      <c r="K878" s="237"/>
      <c r="L878" s="237"/>
      <c r="M878" s="238"/>
      <c r="N878" s="238"/>
      <c r="O878" s="238"/>
      <c r="P878" s="238"/>
      <c r="Q878" s="238"/>
      <c r="R878" s="238"/>
      <c r="S878" s="238"/>
      <c r="T878" s="238"/>
      <c r="U878" s="238"/>
      <c r="V878" s="238"/>
      <c r="W878" s="238"/>
      <c r="X878" s="238"/>
      <c r="Y878" s="238"/>
      <c r="Z878" s="238"/>
      <c r="AA878" s="238"/>
    </row>
    <row r="879" spans="2:27" s="10" customFormat="1">
      <c r="B879" s="235"/>
      <c r="C879" s="11"/>
      <c r="D879" s="11"/>
      <c r="E879" s="11"/>
      <c r="F879" s="236"/>
      <c r="G879" s="236"/>
      <c r="H879" s="11"/>
      <c r="I879" s="237"/>
      <c r="J879" s="237"/>
      <c r="K879" s="237"/>
      <c r="L879" s="237"/>
      <c r="M879" s="238"/>
      <c r="N879" s="238"/>
      <c r="O879" s="238"/>
      <c r="P879" s="238"/>
      <c r="Q879" s="238"/>
      <c r="R879" s="238"/>
      <c r="S879" s="238"/>
      <c r="T879" s="238"/>
      <c r="U879" s="238"/>
      <c r="V879" s="238"/>
      <c r="W879" s="238"/>
      <c r="X879" s="238"/>
      <c r="Y879" s="238"/>
      <c r="Z879" s="238"/>
      <c r="AA879" s="238"/>
    </row>
    <row r="880" spans="2:27" s="10" customFormat="1">
      <c r="B880" s="235"/>
      <c r="C880" s="11"/>
      <c r="D880" s="11"/>
      <c r="E880" s="11"/>
      <c r="F880" s="236"/>
      <c r="G880" s="236"/>
      <c r="H880" s="11"/>
      <c r="I880" s="237"/>
      <c r="J880" s="237"/>
      <c r="K880" s="237"/>
      <c r="L880" s="237"/>
      <c r="M880" s="238"/>
      <c r="N880" s="238"/>
      <c r="O880" s="238"/>
      <c r="P880" s="238"/>
      <c r="Q880" s="238"/>
      <c r="R880" s="238"/>
      <c r="S880" s="238"/>
      <c r="T880" s="238"/>
      <c r="U880" s="238"/>
      <c r="V880" s="238"/>
      <c r="W880" s="238"/>
      <c r="X880" s="238"/>
      <c r="Y880" s="238"/>
      <c r="Z880" s="238"/>
      <c r="AA880" s="238"/>
    </row>
    <row r="881" spans="2:27" s="10" customFormat="1">
      <c r="B881" s="235"/>
      <c r="C881" s="11"/>
      <c r="D881" s="11"/>
      <c r="E881" s="11"/>
      <c r="F881" s="236"/>
      <c r="G881" s="236"/>
      <c r="H881" s="11"/>
      <c r="I881" s="237"/>
      <c r="J881" s="237"/>
      <c r="K881" s="237"/>
      <c r="L881" s="237"/>
      <c r="M881" s="238"/>
      <c r="N881" s="238"/>
      <c r="O881" s="238"/>
      <c r="P881" s="238"/>
      <c r="Q881" s="238"/>
      <c r="R881" s="238"/>
      <c r="S881" s="238"/>
      <c r="T881" s="238"/>
      <c r="U881" s="238"/>
      <c r="V881" s="238"/>
      <c r="W881" s="238"/>
      <c r="X881" s="238"/>
      <c r="Y881" s="238"/>
      <c r="Z881" s="238"/>
      <c r="AA881" s="238"/>
    </row>
    <row r="882" spans="2:27" s="10" customFormat="1">
      <c r="B882" s="235"/>
      <c r="C882" s="11"/>
      <c r="D882" s="11"/>
      <c r="E882" s="11"/>
      <c r="F882" s="236"/>
      <c r="G882" s="236"/>
      <c r="H882" s="11"/>
      <c r="I882" s="237"/>
      <c r="J882" s="237"/>
      <c r="K882" s="237"/>
      <c r="L882" s="237"/>
      <c r="M882" s="238"/>
      <c r="N882" s="238"/>
      <c r="O882" s="238"/>
      <c r="P882" s="238"/>
      <c r="Q882" s="238"/>
      <c r="R882" s="238"/>
      <c r="S882" s="238"/>
      <c r="T882" s="238"/>
      <c r="U882" s="238"/>
      <c r="V882" s="238"/>
      <c r="W882" s="238"/>
      <c r="X882" s="238"/>
      <c r="Y882" s="238"/>
      <c r="Z882" s="238"/>
      <c r="AA882" s="238"/>
    </row>
    <row r="883" spans="2:27" s="10" customFormat="1">
      <c r="B883" s="235"/>
      <c r="C883" s="11"/>
      <c r="D883" s="11"/>
      <c r="E883" s="11"/>
      <c r="F883" s="236"/>
      <c r="G883" s="236"/>
      <c r="H883" s="11"/>
      <c r="I883" s="237"/>
      <c r="J883" s="237"/>
      <c r="K883" s="237"/>
      <c r="L883" s="237"/>
      <c r="M883" s="238"/>
      <c r="N883" s="238"/>
      <c r="O883" s="238"/>
      <c r="P883" s="238"/>
      <c r="Q883" s="238"/>
      <c r="R883" s="238"/>
      <c r="S883" s="238"/>
      <c r="T883" s="238"/>
      <c r="U883" s="238"/>
      <c r="V883" s="238"/>
      <c r="W883" s="238"/>
      <c r="X883" s="238"/>
      <c r="Y883" s="238"/>
      <c r="Z883" s="238"/>
      <c r="AA883" s="238"/>
    </row>
    <row r="884" spans="2:27" s="10" customFormat="1">
      <c r="B884" s="235"/>
      <c r="C884" s="11"/>
      <c r="D884" s="11"/>
      <c r="E884" s="11"/>
      <c r="F884" s="236"/>
      <c r="G884" s="236"/>
      <c r="H884" s="11"/>
      <c r="I884" s="237"/>
      <c r="J884" s="237"/>
      <c r="K884" s="237"/>
      <c r="L884" s="237"/>
      <c r="M884" s="238"/>
      <c r="N884" s="238"/>
      <c r="O884" s="238"/>
      <c r="P884" s="238"/>
      <c r="Q884" s="238"/>
      <c r="R884" s="238"/>
      <c r="S884" s="238"/>
      <c r="T884" s="238"/>
      <c r="U884" s="238"/>
      <c r="V884" s="238"/>
      <c r="W884" s="238"/>
      <c r="X884" s="238"/>
      <c r="Y884" s="238"/>
      <c r="Z884" s="238"/>
      <c r="AA884" s="238"/>
    </row>
    <row r="885" spans="2:27" s="10" customFormat="1">
      <c r="B885" s="235"/>
      <c r="C885" s="11"/>
      <c r="D885" s="11"/>
      <c r="E885" s="11"/>
      <c r="F885" s="236"/>
      <c r="G885" s="236"/>
      <c r="H885" s="11"/>
      <c r="I885" s="237"/>
      <c r="J885" s="237"/>
      <c r="K885" s="237"/>
      <c r="L885" s="237"/>
      <c r="M885" s="238"/>
      <c r="N885" s="238"/>
      <c r="O885" s="238"/>
      <c r="P885" s="238"/>
      <c r="Q885" s="238"/>
      <c r="R885" s="238"/>
      <c r="S885" s="238"/>
      <c r="T885" s="238"/>
      <c r="U885" s="238"/>
      <c r="V885" s="238"/>
      <c r="W885" s="238"/>
      <c r="X885" s="238"/>
      <c r="Y885" s="238"/>
      <c r="Z885" s="238"/>
      <c r="AA885" s="238"/>
    </row>
    <row r="886" spans="2:27" s="10" customFormat="1">
      <c r="B886" s="235"/>
      <c r="C886" s="11"/>
      <c r="D886" s="11"/>
      <c r="E886" s="11"/>
      <c r="F886" s="236"/>
      <c r="G886" s="236"/>
      <c r="H886" s="11"/>
      <c r="I886" s="237"/>
      <c r="J886" s="237"/>
      <c r="K886" s="237"/>
      <c r="L886" s="237"/>
      <c r="M886" s="238"/>
      <c r="N886" s="238"/>
      <c r="O886" s="238"/>
      <c r="P886" s="238"/>
      <c r="Q886" s="238"/>
      <c r="R886" s="238"/>
      <c r="S886" s="238"/>
      <c r="T886" s="238"/>
      <c r="U886" s="238"/>
      <c r="V886" s="238"/>
      <c r="W886" s="238"/>
      <c r="X886" s="238"/>
      <c r="Y886" s="238"/>
      <c r="Z886" s="238"/>
      <c r="AA886" s="238"/>
    </row>
    <row r="887" spans="2:27" s="10" customFormat="1">
      <c r="B887" s="235"/>
      <c r="C887" s="11"/>
      <c r="D887" s="11"/>
      <c r="E887" s="11"/>
      <c r="F887" s="236"/>
      <c r="G887" s="236"/>
      <c r="H887" s="11"/>
      <c r="I887" s="237"/>
      <c r="J887" s="237"/>
      <c r="K887" s="237"/>
      <c r="L887" s="237"/>
      <c r="M887" s="238"/>
      <c r="N887" s="238"/>
      <c r="O887" s="238"/>
      <c r="P887" s="238"/>
      <c r="Q887" s="238"/>
      <c r="R887" s="238"/>
      <c r="S887" s="238"/>
      <c r="T887" s="238"/>
      <c r="U887" s="238"/>
      <c r="V887" s="238"/>
      <c r="W887" s="238"/>
      <c r="X887" s="238"/>
      <c r="Y887" s="238"/>
      <c r="Z887" s="238"/>
      <c r="AA887" s="238"/>
    </row>
    <row r="888" spans="2:27" s="10" customFormat="1">
      <c r="B888" s="235"/>
      <c r="C888" s="11"/>
      <c r="D888" s="11"/>
      <c r="E888" s="11"/>
      <c r="F888" s="236"/>
      <c r="G888" s="236"/>
      <c r="H888" s="11"/>
      <c r="I888" s="237"/>
      <c r="J888" s="237"/>
      <c r="K888" s="237"/>
      <c r="L888" s="237"/>
      <c r="M888" s="238"/>
      <c r="N888" s="238"/>
      <c r="O888" s="238"/>
      <c r="P888" s="238"/>
      <c r="Q888" s="238"/>
      <c r="R888" s="238"/>
      <c r="S888" s="238"/>
      <c r="T888" s="238"/>
      <c r="U888" s="238"/>
      <c r="V888" s="238"/>
      <c r="W888" s="238"/>
      <c r="X888" s="238"/>
      <c r="Y888" s="238"/>
      <c r="Z888" s="238"/>
      <c r="AA888" s="238"/>
    </row>
    <row r="889" spans="2:27" s="10" customFormat="1">
      <c r="B889" s="235"/>
      <c r="C889" s="11"/>
      <c r="D889" s="11"/>
      <c r="E889" s="11"/>
      <c r="F889" s="236"/>
      <c r="G889" s="236"/>
      <c r="H889" s="11"/>
      <c r="I889" s="237"/>
      <c r="J889" s="237"/>
      <c r="K889" s="237"/>
      <c r="L889" s="237"/>
      <c r="M889" s="238"/>
      <c r="N889" s="238"/>
      <c r="O889" s="238"/>
      <c r="P889" s="238"/>
      <c r="Q889" s="238"/>
      <c r="R889" s="238"/>
      <c r="S889" s="238"/>
      <c r="T889" s="238"/>
      <c r="U889" s="238"/>
      <c r="V889" s="238"/>
      <c r="W889" s="238"/>
      <c r="X889" s="238"/>
      <c r="Y889" s="238"/>
      <c r="Z889" s="238"/>
      <c r="AA889" s="238"/>
    </row>
    <row r="890" spans="2:27" s="10" customFormat="1">
      <c r="B890" s="235"/>
      <c r="C890" s="11"/>
      <c r="D890" s="11"/>
      <c r="E890" s="11"/>
      <c r="F890" s="236"/>
      <c r="G890" s="236"/>
      <c r="H890" s="11"/>
      <c r="I890" s="237"/>
      <c r="J890" s="237"/>
      <c r="K890" s="237"/>
      <c r="L890" s="237"/>
      <c r="M890" s="238"/>
      <c r="N890" s="238"/>
      <c r="O890" s="238"/>
      <c r="P890" s="238"/>
      <c r="Q890" s="238"/>
      <c r="R890" s="238"/>
      <c r="S890" s="238"/>
      <c r="T890" s="238"/>
      <c r="U890" s="238"/>
      <c r="V890" s="238"/>
      <c r="W890" s="238"/>
      <c r="X890" s="238"/>
      <c r="Y890" s="238"/>
      <c r="Z890" s="238"/>
      <c r="AA890" s="238"/>
    </row>
    <row r="891" spans="2:27" s="10" customFormat="1">
      <c r="B891" s="235"/>
      <c r="C891" s="11"/>
      <c r="D891" s="11"/>
      <c r="E891" s="11"/>
      <c r="F891" s="236"/>
      <c r="G891" s="236"/>
      <c r="H891" s="11"/>
      <c r="I891" s="237"/>
      <c r="J891" s="237"/>
      <c r="K891" s="237"/>
      <c r="L891" s="237"/>
      <c r="M891" s="238"/>
      <c r="N891" s="238"/>
      <c r="O891" s="238"/>
      <c r="P891" s="238"/>
      <c r="Q891" s="238"/>
      <c r="R891" s="238"/>
      <c r="S891" s="238"/>
      <c r="T891" s="238"/>
      <c r="U891" s="238"/>
      <c r="V891" s="238"/>
      <c r="W891" s="238"/>
      <c r="X891" s="238"/>
      <c r="Y891" s="238"/>
      <c r="Z891" s="238"/>
      <c r="AA891" s="238"/>
    </row>
    <row r="892" spans="2:27" s="10" customFormat="1">
      <c r="B892" s="235"/>
      <c r="C892" s="11"/>
      <c r="D892" s="11"/>
      <c r="E892" s="11"/>
      <c r="F892" s="236"/>
      <c r="G892" s="236"/>
      <c r="H892" s="11"/>
      <c r="I892" s="237"/>
      <c r="J892" s="237"/>
      <c r="K892" s="237"/>
      <c r="L892" s="237"/>
      <c r="M892" s="238"/>
      <c r="N892" s="238"/>
      <c r="O892" s="238"/>
      <c r="P892" s="238"/>
      <c r="Q892" s="238"/>
      <c r="R892" s="238"/>
      <c r="S892" s="238"/>
      <c r="T892" s="238"/>
      <c r="U892" s="238"/>
      <c r="V892" s="238"/>
      <c r="W892" s="238"/>
      <c r="X892" s="238"/>
      <c r="Y892" s="238"/>
      <c r="Z892" s="238"/>
      <c r="AA892" s="238"/>
    </row>
    <row r="893" spans="2:27" s="10" customFormat="1">
      <c r="B893" s="235"/>
      <c r="C893" s="11"/>
      <c r="D893" s="11"/>
      <c r="E893" s="11"/>
      <c r="F893" s="236"/>
      <c r="G893" s="236"/>
      <c r="H893" s="11"/>
      <c r="I893" s="237"/>
      <c r="J893" s="237"/>
      <c r="K893" s="237"/>
      <c r="L893" s="237"/>
      <c r="M893" s="238"/>
      <c r="N893" s="238"/>
      <c r="O893" s="238"/>
      <c r="P893" s="238"/>
      <c r="Q893" s="238"/>
      <c r="R893" s="238"/>
      <c r="S893" s="238"/>
      <c r="T893" s="238"/>
      <c r="U893" s="238"/>
      <c r="V893" s="238"/>
      <c r="W893" s="238"/>
      <c r="X893" s="238"/>
      <c r="Y893" s="238"/>
      <c r="Z893" s="238"/>
      <c r="AA893" s="238"/>
    </row>
    <row r="894" spans="2:27" s="10" customFormat="1">
      <c r="B894" s="235"/>
      <c r="C894" s="11"/>
      <c r="D894" s="11"/>
      <c r="E894" s="11"/>
      <c r="F894" s="236"/>
      <c r="G894" s="236"/>
      <c r="H894" s="11"/>
      <c r="I894" s="237"/>
      <c r="J894" s="237"/>
      <c r="K894" s="237"/>
      <c r="L894" s="237"/>
      <c r="M894" s="238"/>
      <c r="N894" s="238"/>
      <c r="O894" s="238"/>
      <c r="P894" s="238"/>
      <c r="Q894" s="238"/>
      <c r="R894" s="238"/>
      <c r="S894" s="238"/>
      <c r="T894" s="238"/>
      <c r="U894" s="238"/>
      <c r="V894" s="238"/>
      <c r="W894" s="238"/>
      <c r="X894" s="238"/>
      <c r="Y894" s="238"/>
      <c r="Z894" s="238"/>
      <c r="AA894" s="238"/>
    </row>
    <row r="895" spans="2:27" s="10" customFormat="1">
      <c r="B895" s="235"/>
      <c r="C895" s="11"/>
      <c r="D895" s="11"/>
      <c r="E895" s="11"/>
      <c r="F895" s="236"/>
      <c r="G895" s="236"/>
      <c r="H895" s="11"/>
      <c r="I895" s="237"/>
      <c r="J895" s="237"/>
      <c r="K895" s="237"/>
      <c r="L895" s="237"/>
      <c r="M895" s="238"/>
      <c r="N895" s="238"/>
      <c r="O895" s="238"/>
      <c r="P895" s="238"/>
      <c r="Q895" s="238"/>
      <c r="R895" s="238"/>
      <c r="S895" s="238"/>
      <c r="T895" s="238"/>
      <c r="U895" s="238"/>
      <c r="V895" s="238"/>
      <c r="W895" s="238"/>
      <c r="X895" s="238"/>
      <c r="Y895" s="238"/>
      <c r="Z895" s="238"/>
      <c r="AA895" s="238"/>
    </row>
    <row r="896" spans="2:27" s="10" customFormat="1">
      <c r="B896" s="235"/>
      <c r="C896" s="11"/>
      <c r="D896" s="11"/>
      <c r="E896" s="11"/>
      <c r="F896" s="236"/>
      <c r="G896" s="236"/>
      <c r="H896" s="11"/>
      <c r="I896" s="237"/>
      <c r="J896" s="237"/>
      <c r="K896" s="237"/>
      <c r="L896" s="237"/>
      <c r="M896" s="238"/>
      <c r="N896" s="238"/>
      <c r="O896" s="238"/>
      <c r="P896" s="238"/>
      <c r="Q896" s="238"/>
      <c r="R896" s="238"/>
      <c r="S896" s="238"/>
      <c r="T896" s="238"/>
      <c r="U896" s="238"/>
      <c r="V896" s="238"/>
      <c r="W896" s="238"/>
      <c r="X896" s="238"/>
      <c r="Y896" s="238"/>
      <c r="Z896" s="238"/>
      <c r="AA896" s="238"/>
    </row>
    <row r="897" spans="2:27" s="10" customFormat="1">
      <c r="B897" s="235"/>
      <c r="C897" s="11"/>
      <c r="D897" s="11"/>
      <c r="E897" s="11"/>
      <c r="F897" s="236"/>
      <c r="G897" s="236"/>
      <c r="H897" s="11"/>
      <c r="I897" s="237"/>
      <c r="J897" s="237"/>
      <c r="K897" s="237"/>
      <c r="L897" s="237"/>
      <c r="M897" s="238"/>
      <c r="N897" s="238"/>
      <c r="O897" s="238"/>
      <c r="P897" s="238"/>
      <c r="Q897" s="238"/>
      <c r="R897" s="238"/>
      <c r="S897" s="238"/>
      <c r="T897" s="238"/>
      <c r="U897" s="238"/>
      <c r="V897" s="238"/>
      <c r="W897" s="238"/>
      <c r="X897" s="238"/>
      <c r="Y897" s="238"/>
      <c r="Z897" s="238"/>
      <c r="AA897" s="238"/>
    </row>
    <row r="898" spans="2:27" s="10" customFormat="1">
      <c r="B898" s="235"/>
      <c r="C898" s="11"/>
      <c r="D898" s="11"/>
      <c r="E898" s="11"/>
      <c r="F898" s="236"/>
      <c r="G898" s="236"/>
      <c r="H898" s="11"/>
      <c r="I898" s="237"/>
      <c r="J898" s="237"/>
      <c r="K898" s="237"/>
      <c r="L898" s="237"/>
      <c r="M898" s="238"/>
      <c r="N898" s="238"/>
      <c r="O898" s="238"/>
      <c r="P898" s="238"/>
      <c r="Q898" s="238"/>
      <c r="R898" s="238"/>
      <c r="S898" s="238"/>
      <c r="T898" s="238"/>
      <c r="U898" s="238"/>
      <c r="V898" s="238"/>
      <c r="W898" s="238"/>
      <c r="X898" s="238"/>
      <c r="Y898" s="238"/>
      <c r="Z898" s="238"/>
      <c r="AA898" s="238"/>
    </row>
    <row r="899" spans="2:27" s="10" customFormat="1">
      <c r="B899" s="235"/>
      <c r="C899" s="11"/>
      <c r="D899" s="11"/>
      <c r="E899" s="11"/>
      <c r="F899" s="236"/>
      <c r="G899" s="236"/>
      <c r="H899" s="11"/>
      <c r="I899" s="237"/>
      <c r="J899" s="237"/>
      <c r="K899" s="237"/>
      <c r="L899" s="237"/>
      <c r="M899" s="238"/>
      <c r="N899" s="238"/>
      <c r="O899" s="238"/>
      <c r="P899" s="238"/>
      <c r="Q899" s="238"/>
      <c r="R899" s="238"/>
      <c r="S899" s="238"/>
      <c r="T899" s="238"/>
      <c r="U899" s="238"/>
      <c r="V899" s="238"/>
      <c r="W899" s="238"/>
      <c r="X899" s="238"/>
      <c r="Y899" s="238"/>
      <c r="Z899" s="238"/>
      <c r="AA899" s="238"/>
    </row>
    <row r="900" spans="2:27" s="10" customFormat="1">
      <c r="B900" s="235"/>
      <c r="C900" s="11"/>
      <c r="D900" s="11"/>
      <c r="E900" s="11"/>
      <c r="F900" s="236"/>
      <c r="G900" s="236"/>
      <c r="H900" s="11"/>
      <c r="I900" s="237"/>
      <c r="J900" s="237"/>
      <c r="K900" s="237"/>
      <c r="L900" s="237"/>
      <c r="M900" s="238"/>
      <c r="N900" s="238"/>
      <c r="O900" s="238"/>
      <c r="P900" s="238"/>
      <c r="Q900" s="238"/>
      <c r="R900" s="238"/>
      <c r="S900" s="238"/>
      <c r="T900" s="238"/>
      <c r="U900" s="238"/>
      <c r="V900" s="238"/>
      <c r="W900" s="238"/>
      <c r="X900" s="238"/>
      <c r="Y900" s="238"/>
      <c r="Z900" s="238"/>
      <c r="AA900" s="238"/>
    </row>
    <row r="901" spans="2:27" s="10" customFormat="1">
      <c r="B901" s="235"/>
      <c r="C901" s="11"/>
      <c r="D901" s="11"/>
      <c r="E901" s="11"/>
      <c r="F901" s="236"/>
      <c r="G901" s="236"/>
      <c r="H901" s="11"/>
      <c r="I901" s="237"/>
      <c r="J901" s="237"/>
      <c r="K901" s="237"/>
      <c r="L901" s="237"/>
      <c r="M901" s="238"/>
      <c r="N901" s="238"/>
      <c r="O901" s="238"/>
      <c r="P901" s="238"/>
      <c r="Q901" s="238"/>
      <c r="R901" s="238"/>
      <c r="S901" s="238"/>
      <c r="T901" s="238"/>
      <c r="U901" s="238"/>
      <c r="V901" s="238"/>
      <c r="W901" s="238"/>
      <c r="X901" s="238"/>
      <c r="Y901" s="238"/>
      <c r="Z901" s="238"/>
      <c r="AA901" s="238"/>
    </row>
    <row r="902" spans="2:27" s="10" customFormat="1">
      <c r="B902" s="235"/>
      <c r="C902" s="11"/>
      <c r="D902" s="11"/>
      <c r="E902" s="11"/>
      <c r="F902" s="236"/>
      <c r="G902" s="236"/>
      <c r="H902" s="11"/>
      <c r="I902" s="237"/>
      <c r="J902" s="237"/>
      <c r="K902" s="237"/>
      <c r="L902" s="237"/>
      <c r="M902" s="238"/>
      <c r="N902" s="238"/>
      <c r="O902" s="238"/>
      <c r="P902" s="238"/>
      <c r="Q902" s="238"/>
      <c r="R902" s="238"/>
      <c r="S902" s="238"/>
      <c r="T902" s="238"/>
      <c r="U902" s="238"/>
      <c r="V902" s="238"/>
      <c r="W902" s="238"/>
      <c r="X902" s="238"/>
      <c r="Y902" s="238"/>
      <c r="Z902" s="238"/>
      <c r="AA902" s="238"/>
    </row>
    <row r="903" spans="2:27" s="10" customFormat="1">
      <c r="B903" s="235"/>
      <c r="C903" s="11"/>
      <c r="D903" s="11"/>
      <c r="E903" s="11"/>
      <c r="F903" s="236"/>
      <c r="G903" s="236"/>
      <c r="H903" s="11"/>
      <c r="I903" s="237"/>
      <c r="J903" s="237"/>
      <c r="K903" s="237"/>
      <c r="L903" s="237"/>
      <c r="M903" s="238"/>
      <c r="N903" s="238"/>
      <c r="O903" s="238"/>
      <c r="P903" s="238"/>
      <c r="Q903" s="238"/>
      <c r="R903" s="238"/>
      <c r="S903" s="238"/>
      <c r="T903" s="238"/>
      <c r="U903" s="238"/>
      <c r="V903" s="238"/>
      <c r="W903" s="238"/>
      <c r="X903" s="238"/>
      <c r="Y903" s="238"/>
      <c r="Z903" s="238"/>
      <c r="AA903" s="238"/>
    </row>
    <row r="904" spans="2:27" s="10" customFormat="1">
      <c r="B904" s="235"/>
      <c r="C904" s="11"/>
      <c r="D904" s="11"/>
      <c r="E904" s="11"/>
      <c r="F904" s="236"/>
      <c r="G904" s="236"/>
      <c r="H904" s="11"/>
      <c r="I904" s="237"/>
      <c r="J904" s="237"/>
      <c r="K904" s="237"/>
      <c r="L904" s="237"/>
      <c r="M904" s="238"/>
      <c r="N904" s="238"/>
      <c r="O904" s="238"/>
      <c r="P904" s="238"/>
      <c r="Q904" s="238"/>
      <c r="R904" s="238"/>
      <c r="S904" s="238"/>
      <c r="T904" s="238"/>
      <c r="U904" s="238"/>
      <c r="V904" s="238"/>
      <c r="W904" s="238"/>
      <c r="X904" s="238"/>
      <c r="Y904" s="238"/>
      <c r="Z904" s="238"/>
      <c r="AA904" s="238"/>
    </row>
    <row r="905" spans="2:27" s="10" customFormat="1">
      <c r="B905" s="235"/>
      <c r="C905" s="11"/>
      <c r="D905" s="11"/>
      <c r="E905" s="11"/>
      <c r="F905" s="236"/>
      <c r="G905" s="236"/>
      <c r="H905" s="11"/>
      <c r="I905" s="237"/>
      <c r="J905" s="237"/>
      <c r="K905" s="237"/>
      <c r="L905" s="237"/>
      <c r="M905" s="238"/>
      <c r="N905" s="238"/>
      <c r="O905" s="238"/>
      <c r="P905" s="238"/>
      <c r="Q905" s="238"/>
      <c r="R905" s="238"/>
      <c r="S905" s="238"/>
      <c r="T905" s="238"/>
      <c r="U905" s="238"/>
      <c r="V905" s="238"/>
      <c r="W905" s="238"/>
      <c r="X905" s="238"/>
      <c r="Y905" s="238"/>
      <c r="Z905" s="238"/>
      <c r="AA905" s="238"/>
    </row>
    <row r="906" spans="2:27" s="10" customFormat="1">
      <c r="B906" s="235"/>
      <c r="C906" s="11"/>
      <c r="D906" s="11"/>
      <c r="E906" s="11"/>
      <c r="F906" s="236"/>
      <c r="G906" s="236"/>
      <c r="H906" s="11"/>
      <c r="I906" s="237"/>
      <c r="J906" s="237"/>
      <c r="K906" s="237"/>
      <c r="L906" s="237"/>
      <c r="M906" s="238"/>
      <c r="N906" s="238"/>
      <c r="O906" s="238"/>
      <c r="P906" s="238"/>
      <c r="Q906" s="238"/>
      <c r="R906" s="238"/>
      <c r="S906" s="238"/>
      <c r="T906" s="238"/>
      <c r="U906" s="238"/>
      <c r="V906" s="238"/>
      <c r="W906" s="238"/>
      <c r="X906" s="238"/>
      <c r="Y906" s="238"/>
      <c r="Z906" s="238"/>
      <c r="AA906" s="238"/>
    </row>
    <row r="907" spans="2:27" s="10" customFormat="1">
      <c r="B907" s="235"/>
      <c r="C907" s="11"/>
      <c r="D907" s="11"/>
      <c r="E907" s="11"/>
      <c r="F907" s="236"/>
      <c r="G907" s="236"/>
      <c r="H907" s="11"/>
      <c r="I907" s="237"/>
      <c r="J907" s="237"/>
      <c r="K907" s="237"/>
      <c r="L907" s="237"/>
      <c r="M907" s="238"/>
      <c r="N907" s="238"/>
      <c r="O907" s="238"/>
      <c r="P907" s="238"/>
      <c r="Q907" s="238"/>
      <c r="R907" s="238"/>
      <c r="S907" s="238"/>
      <c r="T907" s="238"/>
      <c r="U907" s="238"/>
      <c r="V907" s="238"/>
      <c r="W907" s="238"/>
      <c r="X907" s="238"/>
      <c r="Y907" s="238"/>
      <c r="Z907" s="238"/>
      <c r="AA907" s="238"/>
    </row>
    <row r="908" spans="2:27" s="10" customFormat="1">
      <c r="B908" s="235"/>
      <c r="C908" s="11"/>
      <c r="D908" s="11"/>
      <c r="E908" s="11"/>
      <c r="F908" s="236"/>
      <c r="G908" s="236"/>
      <c r="H908" s="11"/>
      <c r="I908" s="237"/>
      <c r="J908" s="237"/>
      <c r="K908" s="237"/>
      <c r="L908" s="237"/>
      <c r="M908" s="238"/>
      <c r="N908" s="238"/>
      <c r="O908" s="238"/>
      <c r="P908" s="238"/>
      <c r="Q908" s="238"/>
      <c r="R908" s="238"/>
      <c r="S908" s="238"/>
      <c r="T908" s="238"/>
      <c r="U908" s="238"/>
      <c r="V908" s="238"/>
      <c r="W908" s="238"/>
      <c r="X908" s="238"/>
      <c r="Y908" s="238"/>
      <c r="Z908" s="238"/>
      <c r="AA908" s="238"/>
    </row>
    <row r="909" spans="2:27" s="10" customFormat="1">
      <c r="B909" s="235"/>
      <c r="C909" s="11"/>
      <c r="D909" s="11"/>
      <c r="E909" s="11"/>
      <c r="F909" s="236"/>
      <c r="G909" s="236"/>
      <c r="H909" s="11"/>
      <c r="I909" s="237"/>
      <c r="J909" s="237"/>
      <c r="K909" s="237"/>
      <c r="L909" s="237"/>
      <c r="M909" s="238"/>
      <c r="N909" s="238"/>
      <c r="O909" s="238"/>
      <c r="P909" s="238"/>
      <c r="Q909" s="238"/>
      <c r="R909" s="238"/>
      <c r="S909" s="238"/>
      <c r="T909" s="238"/>
      <c r="U909" s="238"/>
      <c r="V909" s="238"/>
      <c r="W909" s="238"/>
      <c r="X909" s="238"/>
      <c r="Y909" s="238"/>
      <c r="Z909" s="238"/>
      <c r="AA909" s="238"/>
    </row>
    <row r="910" spans="2:27" s="10" customFormat="1">
      <c r="B910" s="235"/>
      <c r="C910" s="11"/>
      <c r="D910" s="11"/>
      <c r="E910" s="11"/>
      <c r="F910" s="236"/>
      <c r="G910" s="236"/>
      <c r="H910" s="11"/>
      <c r="I910" s="237"/>
      <c r="J910" s="237"/>
      <c r="K910" s="237"/>
      <c r="L910" s="237"/>
      <c r="M910" s="238"/>
      <c r="N910" s="238"/>
      <c r="O910" s="238"/>
      <c r="P910" s="238"/>
      <c r="Q910" s="238"/>
      <c r="R910" s="238"/>
      <c r="S910" s="238"/>
      <c r="T910" s="238"/>
      <c r="U910" s="238"/>
      <c r="V910" s="238"/>
      <c r="W910" s="238"/>
      <c r="X910" s="238"/>
      <c r="Y910" s="238"/>
      <c r="Z910" s="238"/>
      <c r="AA910" s="238"/>
    </row>
    <row r="911" spans="2:27" s="10" customFormat="1">
      <c r="B911" s="235"/>
      <c r="C911" s="11"/>
      <c r="D911" s="11"/>
      <c r="E911" s="11"/>
      <c r="F911" s="236"/>
      <c r="G911" s="236"/>
      <c r="H911" s="11"/>
      <c r="I911" s="237"/>
      <c r="J911" s="237"/>
      <c r="K911" s="237"/>
      <c r="L911" s="237"/>
      <c r="M911" s="238"/>
      <c r="N911" s="238"/>
      <c r="O911" s="238"/>
      <c r="P911" s="238"/>
      <c r="Q911" s="238"/>
      <c r="R911" s="238"/>
      <c r="S911" s="238"/>
      <c r="T911" s="238"/>
      <c r="U911" s="238"/>
      <c r="V911" s="238"/>
      <c r="W911" s="238"/>
      <c r="X911" s="238"/>
      <c r="Y911" s="238"/>
      <c r="Z911" s="238"/>
      <c r="AA911" s="238"/>
    </row>
    <row r="912" spans="2:27" s="10" customFormat="1">
      <c r="B912" s="235"/>
      <c r="C912" s="11"/>
      <c r="D912" s="11"/>
      <c r="E912" s="11"/>
      <c r="F912" s="236"/>
      <c r="G912" s="236"/>
      <c r="H912" s="11"/>
      <c r="I912" s="237"/>
      <c r="J912" s="237"/>
      <c r="K912" s="237"/>
      <c r="L912" s="237"/>
      <c r="M912" s="238"/>
      <c r="N912" s="238"/>
      <c r="O912" s="238"/>
      <c r="P912" s="238"/>
      <c r="Q912" s="238"/>
      <c r="R912" s="238"/>
      <c r="S912" s="238"/>
      <c r="T912" s="238"/>
      <c r="U912" s="238"/>
      <c r="V912" s="238"/>
      <c r="W912" s="238"/>
      <c r="X912" s="238"/>
      <c r="Y912" s="238"/>
      <c r="Z912" s="238"/>
      <c r="AA912" s="238"/>
    </row>
    <row r="913" spans="2:27" s="10" customFormat="1">
      <c r="B913" s="235"/>
      <c r="C913" s="11"/>
      <c r="D913" s="11"/>
      <c r="E913" s="11"/>
      <c r="F913" s="236"/>
      <c r="G913" s="236"/>
      <c r="H913" s="11"/>
      <c r="I913" s="237"/>
      <c r="J913" s="237"/>
      <c r="K913" s="237"/>
      <c r="L913" s="237"/>
      <c r="M913" s="238"/>
      <c r="N913" s="238"/>
      <c r="O913" s="238"/>
      <c r="P913" s="238"/>
      <c r="Q913" s="238"/>
      <c r="R913" s="238"/>
      <c r="S913" s="238"/>
      <c r="T913" s="238"/>
      <c r="U913" s="238"/>
      <c r="V913" s="238"/>
      <c r="W913" s="238"/>
      <c r="X913" s="238"/>
      <c r="Y913" s="238"/>
      <c r="Z913" s="238"/>
      <c r="AA913" s="238"/>
    </row>
    <row r="914" spans="2:27" s="10" customFormat="1">
      <c r="B914" s="235"/>
      <c r="C914" s="11"/>
      <c r="D914" s="11"/>
      <c r="E914" s="11"/>
      <c r="F914" s="236"/>
      <c r="G914" s="236"/>
      <c r="H914" s="11"/>
      <c r="I914" s="237"/>
      <c r="J914" s="237"/>
      <c r="K914" s="237"/>
      <c r="L914" s="237"/>
      <c r="M914" s="238"/>
      <c r="N914" s="238"/>
      <c r="O914" s="238"/>
      <c r="P914" s="238"/>
      <c r="Q914" s="238"/>
      <c r="R914" s="238"/>
      <c r="S914" s="238"/>
      <c r="T914" s="238"/>
      <c r="U914" s="238"/>
      <c r="V914" s="238"/>
      <c r="W914" s="238"/>
      <c r="X914" s="238"/>
      <c r="Y914" s="238"/>
      <c r="Z914" s="238"/>
      <c r="AA914" s="238"/>
    </row>
    <row r="915" spans="2:27" s="10" customFormat="1">
      <c r="B915" s="235"/>
      <c r="C915" s="11"/>
      <c r="D915" s="11"/>
      <c r="E915" s="11"/>
      <c r="F915" s="236"/>
      <c r="G915" s="236"/>
      <c r="H915" s="11"/>
      <c r="I915" s="237"/>
      <c r="J915" s="237"/>
      <c r="K915" s="237"/>
      <c r="L915" s="237"/>
      <c r="M915" s="238"/>
      <c r="N915" s="238"/>
      <c r="O915" s="238"/>
      <c r="P915" s="238"/>
      <c r="Q915" s="238"/>
      <c r="R915" s="238"/>
      <c r="S915" s="238"/>
      <c r="T915" s="238"/>
      <c r="U915" s="238"/>
      <c r="V915" s="238"/>
      <c r="W915" s="238"/>
      <c r="X915" s="238"/>
      <c r="Y915" s="238"/>
      <c r="Z915" s="238"/>
      <c r="AA915" s="238"/>
    </row>
    <row r="916" spans="2:27" s="10" customFormat="1">
      <c r="B916" s="235"/>
      <c r="C916" s="11"/>
      <c r="D916" s="11"/>
      <c r="E916" s="11"/>
      <c r="F916" s="236"/>
      <c r="G916" s="236"/>
      <c r="H916" s="11"/>
      <c r="I916" s="237"/>
      <c r="J916" s="237"/>
      <c r="K916" s="237"/>
      <c r="L916" s="237"/>
      <c r="M916" s="238"/>
      <c r="N916" s="238"/>
      <c r="O916" s="238"/>
      <c r="P916" s="238"/>
      <c r="Q916" s="238"/>
      <c r="R916" s="238"/>
      <c r="S916" s="238"/>
      <c r="T916" s="238"/>
      <c r="U916" s="238"/>
      <c r="V916" s="238"/>
      <c r="W916" s="238"/>
      <c r="X916" s="238"/>
      <c r="Y916" s="238"/>
      <c r="Z916" s="238"/>
      <c r="AA916" s="238"/>
    </row>
    <row r="917" spans="2:27" s="10" customFormat="1">
      <c r="B917" s="235"/>
      <c r="C917" s="11"/>
      <c r="D917" s="11"/>
      <c r="E917" s="11"/>
      <c r="F917" s="236"/>
      <c r="G917" s="236"/>
      <c r="H917" s="11"/>
      <c r="I917" s="237"/>
      <c r="J917" s="237"/>
      <c r="K917" s="237"/>
      <c r="L917" s="237"/>
      <c r="M917" s="238"/>
      <c r="N917" s="238"/>
      <c r="O917" s="238"/>
      <c r="P917" s="238"/>
      <c r="Q917" s="238"/>
      <c r="R917" s="238"/>
      <c r="S917" s="238"/>
      <c r="T917" s="238"/>
      <c r="U917" s="238"/>
      <c r="V917" s="238"/>
      <c r="W917" s="238"/>
      <c r="X917" s="238"/>
      <c r="Y917" s="238"/>
      <c r="Z917" s="238"/>
      <c r="AA917" s="238"/>
    </row>
    <row r="918" spans="2:27" s="10" customFormat="1">
      <c r="B918" s="235"/>
      <c r="C918" s="11"/>
      <c r="D918" s="11"/>
      <c r="E918" s="11"/>
      <c r="F918" s="236"/>
      <c r="G918" s="236"/>
      <c r="H918" s="11"/>
      <c r="I918" s="237"/>
      <c r="J918" s="237"/>
      <c r="K918" s="237"/>
      <c r="L918" s="237"/>
      <c r="M918" s="238"/>
      <c r="N918" s="238"/>
      <c r="O918" s="238"/>
      <c r="P918" s="238"/>
      <c r="Q918" s="238"/>
      <c r="R918" s="238"/>
      <c r="S918" s="238"/>
      <c r="T918" s="238"/>
      <c r="U918" s="238"/>
      <c r="V918" s="238"/>
      <c r="W918" s="238"/>
      <c r="X918" s="238"/>
      <c r="Y918" s="238"/>
      <c r="Z918" s="238"/>
      <c r="AA918" s="238"/>
    </row>
    <row r="919" spans="2:27" s="10" customFormat="1">
      <c r="B919" s="235"/>
      <c r="C919" s="11"/>
      <c r="D919" s="11"/>
      <c r="E919" s="11"/>
      <c r="F919" s="236"/>
      <c r="G919" s="236"/>
      <c r="H919" s="11"/>
      <c r="I919" s="237"/>
      <c r="J919" s="237"/>
      <c r="K919" s="237"/>
      <c r="L919" s="237"/>
      <c r="M919" s="238"/>
      <c r="N919" s="238"/>
      <c r="O919" s="238"/>
      <c r="P919" s="238"/>
      <c r="Q919" s="238"/>
      <c r="R919" s="238"/>
      <c r="S919" s="238"/>
      <c r="T919" s="238"/>
      <c r="U919" s="238"/>
      <c r="V919" s="238"/>
      <c r="W919" s="238"/>
      <c r="X919" s="238"/>
      <c r="Y919" s="238"/>
      <c r="Z919" s="238"/>
      <c r="AA919" s="238"/>
    </row>
    <row r="920" spans="2:27" s="10" customFormat="1">
      <c r="B920" s="235"/>
      <c r="C920" s="11"/>
      <c r="D920" s="11"/>
      <c r="E920" s="11"/>
      <c r="F920" s="236"/>
      <c r="G920" s="236"/>
      <c r="H920" s="11"/>
      <c r="I920" s="237"/>
      <c r="J920" s="237"/>
      <c r="K920" s="237"/>
      <c r="L920" s="237"/>
      <c r="M920" s="238"/>
      <c r="N920" s="238"/>
      <c r="O920" s="238"/>
      <c r="P920" s="238"/>
      <c r="Q920" s="238"/>
      <c r="R920" s="238"/>
      <c r="S920" s="238"/>
      <c r="T920" s="238"/>
      <c r="U920" s="238"/>
      <c r="V920" s="238"/>
      <c r="W920" s="238"/>
      <c r="X920" s="238"/>
      <c r="Y920" s="238"/>
      <c r="Z920" s="238"/>
      <c r="AA920" s="238"/>
    </row>
    <row r="921" spans="2:27" s="10" customFormat="1">
      <c r="B921" s="235"/>
      <c r="C921" s="11"/>
      <c r="D921" s="11"/>
      <c r="E921" s="11"/>
      <c r="F921" s="236"/>
      <c r="G921" s="236"/>
      <c r="H921" s="11"/>
      <c r="I921" s="237"/>
      <c r="J921" s="237"/>
      <c r="K921" s="237"/>
      <c r="L921" s="237"/>
      <c r="M921" s="238"/>
      <c r="N921" s="238"/>
      <c r="O921" s="238"/>
      <c r="P921" s="238"/>
      <c r="Q921" s="238"/>
      <c r="R921" s="238"/>
      <c r="S921" s="238"/>
      <c r="T921" s="238"/>
      <c r="U921" s="238"/>
      <c r="V921" s="238"/>
      <c r="W921" s="238"/>
      <c r="X921" s="238"/>
      <c r="Y921" s="238"/>
      <c r="Z921" s="238"/>
      <c r="AA921" s="238"/>
    </row>
    <row r="922" spans="2:27" s="10" customFormat="1">
      <c r="B922" s="235"/>
      <c r="C922" s="11"/>
      <c r="D922" s="11"/>
      <c r="E922" s="11"/>
      <c r="F922" s="236"/>
      <c r="G922" s="236"/>
      <c r="H922" s="11"/>
      <c r="I922" s="237"/>
      <c r="J922" s="237"/>
      <c r="K922" s="237"/>
      <c r="L922" s="237"/>
      <c r="M922" s="238"/>
      <c r="N922" s="238"/>
      <c r="O922" s="238"/>
      <c r="P922" s="238"/>
      <c r="Q922" s="238"/>
      <c r="R922" s="238"/>
      <c r="S922" s="238"/>
      <c r="T922" s="238"/>
      <c r="U922" s="238"/>
      <c r="V922" s="238"/>
      <c r="W922" s="238"/>
      <c r="X922" s="238"/>
      <c r="Y922" s="238"/>
      <c r="Z922" s="238"/>
      <c r="AA922" s="238"/>
    </row>
    <row r="923" spans="2:27" s="10" customFormat="1">
      <c r="B923" s="235"/>
      <c r="C923" s="11"/>
      <c r="D923" s="11"/>
      <c r="E923" s="11"/>
      <c r="F923" s="236"/>
      <c r="G923" s="236"/>
      <c r="H923" s="11"/>
      <c r="I923" s="237"/>
      <c r="J923" s="237"/>
      <c r="K923" s="237"/>
      <c r="L923" s="237"/>
      <c r="M923" s="238"/>
      <c r="N923" s="238"/>
      <c r="O923" s="238"/>
      <c r="P923" s="238"/>
      <c r="Q923" s="238"/>
      <c r="R923" s="238"/>
      <c r="S923" s="238"/>
      <c r="T923" s="238"/>
      <c r="U923" s="238"/>
      <c r="V923" s="238"/>
      <c r="W923" s="238"/>
      <c r="X923" s="238"/>
      <c r="Y923" s="238"/>
      <c r="Z923" s="238"/>
      <c r="AA923" s="238"/>
    </row>
    <row r="924" spans="2:27" s="10" customFormat="1">
      <c r="B924" s="235"/>
      <c r="C924" s="11"/>
      <c r="D924" s="11"/>
      <c r="E924" s="11"/>
      <c r="F924" s="236"/>
      <c r="G924" s="236"/>
      <c r="H924" s="11"/>
      <c r="I924" s="237"/>
      <c r="J924" s="237"/>
      <c r="K924" s="237"/>
      <c r="L924" s="237"/>
      <c r="M924" s="238"/>
      <c r="N924" s="238"/>
      <c r="O924" s="238"/>
      <c r="P924" s="238"/>
      <c r="Q924" s="238"/>
      <c r="R924" s="238"/>
      <c r="S924" s="238"/>
      <c r="T924" s="238"/>
      <c r="U924" s="238"/>
      <c r="V924" s="238"/>
      <c r="W924" s="238"/>
      <c r="X924" s="238"/>
      <c r="Y924" s="238"/>
      <c r="Z924" s="238"/>
      <c r="AA924" s="238"/>
    </row>
    <row r="925" spans="2:27" s="10" customFormat="1">
      <c r="B925" s="235"/>
      <c r="C925" s="11"/>
      <c r="D925" s="11"/>
      <c r="E925" s="11"/>
      <c r="F925" s="236"/>
      <c r="G925" s="236"/>
      <c r="H925" s="11"/>
      <c r="I925" s="237"/>
      <c r="J925" s="237"/>
      <c r="K925" s="237"/>
      <c r="L925" s="237"/>
      <c r="M925" s="238"/>
      <c r="N925" s="238"/>
      <c r="O925" s="238"/>
      <c r="P925" s="238"/>
      <c r="Q925" s="238"/>
      <c r="R925" s="238"/>
      <c r="S925" s="238"/>
      <c r="T925" s="238"/>
      <c r="U925" s="238"/>
      <c r="V925" s="238"/>
      <c r="W925" s="238"/>
      <c r="X925" s="238"/>
      <c r="Y925" s="238"/>
      <c r="Z925" s="238"/>
      <c r="AA925" s="238"/>
    </row>
    <row r="926" spans="2:27" s="10" customFormat="1">
      <c r="B926" s="235"/>
      <c r="C926" s="11"/>
      <c r="D926" s="11"/>
      <c r="E926" s="11"/>
      <c r="F926" s="236"/>
      <c r="G926" s="236"/>
      <c r="H926" s="11"/>
      <c r="I926" s="237"/>
      <c r="J926" s="237"/>
      <c r="K926" s="237"/>
      <c r="L926" s="237"/>
      <c r="M926" s="238"/>
      <c r="N926" s="238"/>
      <c r="O926" s="238"/>
      <c r="P926" s="238"/>
      <c r="Q926" s="238"/>
      <c r="R926" s="238"/>
      <c r="S926" s="238"/>
      <c r="T926" s="238"/>
      <c r="U926" s="238"/>
      <c r="V926" s="238"/>
      <c r="W926" s="238"/>
      <c r="X926" s="238"/>
      <c r="Y926" s="238"/>
      <c r="Z926" s="238"/>
      <c r="AA926" s="238"/>
    </row>
    <row r="927" spans="2:27" s="10" customFormat="1">
      <c r="B927" s="235"/>
      <c r="C927" s="11"/>
      <c r="D927" s="11"/>
      <c r="E927" s="11"/>
      <c r="F927" s="236"/>
      <c r="G927" s="236"/>
      <c r="H927" s="11"/>
      <c r="I927" s="237"/>
      <c r="J927" s="237"/>
      <c r="K927" s="237"/>
      <c r="L927" s="237"/>
      <c r="M927" s="238"/>
      <c r="N927" s="238"/>
      <c r="O927" s="238"/>
      <c r="P927" s="238"/>
      <c r="Q927" s="238"/>
      <c r="R927" s="238"/>
      <c r="S927" s="238"/>
      <c r="T927" s="238"/>
      <c r="U927" s="238"/>
      <c r="V927" s="238"/>
      <c r="W927" s="238"/>
      <c r="X927" s="238"/>
      <c r="Y927" s="238"/>
      <c r="Z927" s="238"/>
      <c r="AA927" s="238"/>
    </row>
    <row r="928" spans="2:27" s="10" customFormat="1">
      <c r="B928" s="235"/>
      <c r="C928" s="11"/>
      <c r="D928" s="11"/>
      <c r="E928" s="11"/>
      <c r="F928" s="236"/>
      <c r="G928" s="236"/>
      <c r="H928" s="11"/>
      <c r="I928" s="237"/>
      <c r="J928" s="237"/>
      <c r="K928" s="237"/>
      <c r="L928" s="237"/>
      <c r="M928" s="238"/>
      <c r="N928" s="238"/>
      <c r="O928" s="238"/>
      <c r="P928" s="238"/>
      <c r="Q928" s="238"/>
      <c r="R928" s="238"/>
      <c r="S928" s="238"/>
      <c r="T928" s="238"/>
      <c r="U928" s="238"/>
      <c r="V928" s="238"/>
      <c r="W928" s="238"/>
      <c r="X928" s="238"/>
      <c r="Y928" s="238"/>
      <c r="Z928" s="238"/>
      <c r="AA928" s="238"/>
    </row>
    <row r="929" spans="2:27" s="10" customFormat="1">
      <c r="B929" s="235"/>
      <c r="C929" s="11"/>
      <c r="D929" s="11"/>
      <c r="E929" s="11"/>
      <c r="F929" s="236"/>
      <c r="G929" s="236"/>
      <c r="H929" s="11"/>
      <c r="I929" s="237"/>
      <c r="J929" s="237"/>
      <c r="K929" s="237"/>
      <c r="L929" s="237"/>
      <c r="M929" s="238"/>
      <c r="N929" s="238"/>
      <c r="O929" s="238"/>
      <c r="P929" s="238"/>
      <c r="Q929" s="238"/>
      <c r="R929" s="238"/>
      <c r="S929" s="238"/>
      <c r="T929" s="238"/>
      <c r="U929" s="238"/>
      <c r="V929" s="238"/>
      <c r="W929" s="238"/>
      <c r="X929" s="238"/>
      <c r="Y929" s="238"/>
      <c r="Z929" s="238"/>
      <c r="AA929" s="238"/>
    </row>
    <row r="930" spans="2:27" s="10" customFormat="1">
      <c r="B930" s="235"/>
      <c r="C930" s="11"/>
      <c r="D930" s="11"/>
      <c r="E930" s="11"/>
      <c r="F930" s="236"/>
      <c r="G930" s="236"/>
      <c r="H930" s="11"/>
      <c r="I930" s="237"/>
      <c r="J930" s="237"/>
      <c r="K930" s="237"/>
      <c r="L930" s="237"/>
      <c r="M930" s="238"/>
      <c r="N930" s="238"/>
      <c r="O930" s="238"/>
      <c r="P930" s="238"/>
      <c r="Q930" s="238"/>
      <c r="R930" s="238"/>
      <c r="S930" s="238"/>
      <c r="T930" s="238"/>
      <c r="U930" s="238"/>
      <c r="V930" s="238"/>
      <c r="W930" s="238"/>
      <c r="X930" s="238"/>
      <c r="Y930" s="238"/>
      <c r="Z930" s="238"/>
      <c r="AA930" s="238"/>
    </row>
    <row r="931" spans="2:27" s="10" customFormat="1">
      <c r="B931" s="235"/>
      <c r="C931" s="11"/>
      <c r="D931" s="11"/>
      <c r="E931" s="11"/>
      <c r="F931" s="236"/>
      <c r="G931" s="236"/>
      <c r="H931" s="11"/>
      <c r="I931" s="237"/>
      <c r="J931" s="237"/>
      <c r="K931" s="237"/>
      <c r="L931" s="237"/>
      <c r="M931" s="238"/>
      <c r="N931" s="238"/>
      <c r="O931" s="238"/>
      <c r="P931" s="238"/>
      <c r="Q931" s="238"/>
      <c r="R931" s="238"/>
      <c r="S931" s="238"/>
      <c r="T931" s="238"/>
      <c r="U931" s="238"/>
      <c r="V931" s="238"/>
      <c r="W931" s="238"/>
      <c r="X931" s="238"/>
      <c r="Y931" s="238"/>
      <c r="Z931" s="238"/>
      <c r="AA931" s="238"/>
    </row>
    <row r="932" spans="2:27" s="10" customFormat="1">
      <c r="B932" s="235"/>
      <c r="C932" s="11"/>
      <c r="D932" s="11"/>
      <c r="E932" s="11"/>
      <c r="F932" s="236"/>
      <c r="G932" s="236"/>
      <c r="H932" s="11"/>
      <c r="I932" s="237"/>
      <c r="J932" s="237"/>
      <c r="K932" s="237"/>
      <c r="L932" s="237"/>
      <c r="M932" s="238"/>
      <c r="N932" s="238"/>
      <c r="O932" s="238"/>
      <c r="P932" s="238"/>
      <c r="Q932" s="238"/>
      <c r="R932" s="238"/>
      <c r="S932" s="238"/>
      <c r="T932" s="238"/>
      <c r="U932" s="238"/>
      <c r="V932" s="238"/>
      <c r="W932" s="238"/>
      <c r="X932" s="238"/>
      <c r="Y932" s="238"/>
      <c r="Z932" s="238"/>
      <c r="AA932" s="238"/>
    </row>
    <row r="933" spans="2:27" s="10" customFormat="1">
      <c r="B933" s="235"/>
      <c r="C933" s="11"/>
      <c r="D933" s="11"/>
      <c r="E933" s="11"/>
      <c r="F933" s="236"/>
      <c r="G933" s="236"/>
      <c r="H933" s="11"/>
      <c r="I933" s="237"/>
      <c r="J933" s="237"/>
      <c r="K933" s="237"/>
      <c r="L933" s="237"/>
      <c r="M933" s="238"/>
      <c r="N933" s="238"/>
      <c r="O933" s="238"/>
      <c r="P933" s="238"/>
      <c r="Q933" s="238"/>
      <c r="R933" s="238"/>
      <c r="S933" s="238"/>
      <c r="T933" s="238"/>
      <c r="U933" s="238"/>
      <c r="V933" s="238"/>
      <c r="W933" s="238"/>
      <c r="X933" s="238"/>
      <c r="Y933" s="238"/>
      <c r="Z933" s="238"/>
      <c r="AA933" s="238"/>
    </row>
    <row r="934" spans="2:27" s="10" customFormat="1">
      <c r="B934" s="235"/>
      <c r="C934" s="11"/>
      <c r="D934" s="11"/>
      <c r="E934" s="11"/>
      <c r="F934" s="236"/>
      <c r="G934" s="236"/>
      <c r="H934" s="11"/>
      <c r="I934" s="237"/>
      <c r="J934" s="237"/>
      <c r="K934" s="237"/>
      <c r="L934" s="237"/>
      <c r="M934" s="238"/>
      <c r="N934" s="238"/>
      <c r="O934" s="238"/>
      <c r="P934" s="238"/>
      <c r="Q934" s="238"/>
      <c r="R934" s="238"/>
      <c r="S934" s="238"/>
      <c r="T934" s="238"/>
      <c r="U934" s="238"/>
      <c r="V934" s="238"/>
      <c r="W934" s="238"/>
      <c r="X934" s="238"/>
      <c r="Y934" s="238"/>
      <c r="Z934" s="238"/>
      <c r="AA934" s="238"/>
    </row>
    <row r="935" spans="2:27" s="10" customFormat="1">
      <c r="B935" s="235"/>
      <c r="C935" s="11"/>
      <c r="D935" s="11"/>
      <c r="E935" s="11"/>
      <c r="F935" s="236"/>
      <c r="G935" s="236"/>
      <c r="H935" s="11"/>
      <c r="I935" s="237"/>
      <c r="J935" s="237"/>
      <c r="K935" s="237"/>
      <c r="L935" s="237"/>
      <c r="M935" s="238"/>
      <c r="N935" s="238"/>
      <c r="O935" s="238"/>
      <c r="P935" s="238"/>
      <c r="Q935" s="238"/>
      <c r="R935" s="238"/>
      <c r="S935" s="238"/>
      <c r="T935" s="238"/>
      <c r="U935" s="238"/>
      <c r="V935" s="238"/>
      <c r="W935" s="238"/>
      <c r="X935" s="238"/>
      <c r="Y935" s="238"/>
      <c r="Z935" s="238"/>
      <c r="AA935" s="238"/>
    </row>
    <row r="936" spans="2:27" s="10" customFormat="1">
      <c r="B936" s="235"/>
      <c r="C936" s="11"/>
      <c r="D936" s="11"/>
      <c r="E936" s="11"/>
      <c r="F936" s="236"/>
      <c r="G936" s="236"/>
      <c r="H936" s="11"/>
      <c r="I936" s="237"/>
      <c r="J936" s="237"/>
      <c r="K936" s="237"/>
      <c r="L936" s="237"/>
      <c r="M936" s="238"/>
      <c r="N936" s="238"/>
      <c r="O936" s="238"/>
      <c r="P936" s="238"/>
      <c r="Q936" s="238"/>
      <c r="R936" s="238"/>
      <c r="S936" s="238"/>
      <c r="T936" s="238"/>
      <c r="U936" s="238"/>
      <c r="V936" s="238"/>
      <c r="W936" s="238"/>
      <c r="X936" s="238"/>
      <c r="Y936" s="238"/>
      <c r="Z936" s="238"/>
      <c r="AA936" s="238"/>
    </row>
    <row r="937" spans="2:27" s="10" customFormat="1">
      <c r="B937" s="235"/>
      <c r="C937" s="11"/>
      <c r="D937" s="11"/>
      <c r="E937" s="11"/>
      <c r="F937" s="236"/>
      <c r="G937" s="236"/>
      <c r="H937" s="11"/>
      <c r="I937" s="237"/>
      <c r="J937" s="237"/>
      <c r="K937" s="237"/>
      <c r="L937" s="237"/>
      <c r="M937" s="238"/>
      <c r="N937" s="238"/>
      <c r="O937" s="238"/>
      <c r="P937" s="238"/>
      <c r="Q937" s="238"/>
      <c r="R937" s="238"/>
      <c r="S937" s="238"/>
      <c r="T937" s="238"/>
      <c r="U937" s="238"/>
      <c r="V937" s="238"/>
      <c r="W937" s="238"/>
      <c r="X937" s="238"/>
      <c r="Y937" s="238"/>
      <c r="Z937" s="238"/>
      <c r="AA937" s="238"/>
    </row>
    <row r="938" spans="2:27" s="10" customFormat="1">
      <c r="B938" s="235"/>
      <c r="C938" s="11"/>
      <c r="D938" s="11"/>
      <c r="E938" s="11"/>
      <c r="F938" s="236"/>
      <c r="G938" s="236"/>
      <c r="H938" s="11"/>
      <c r="I938" s="237"/>
      <c r="J938" s="237"/>
      <c r="K938" s="237"/>
      <c r="L938" s="237"/>
      <c r="M938" s="238"/>
      <c r="N938" s="238"/>
      <c r="O938" s="238"/>
      <c r="P938" s="238"/>
      <c r="Q938" s="238"/>
      <c r="R938" s="238"/>
      <c r="S938" s="238"/>
      <c r="T938" s="238"/>
      <c r="U938" s="238"/>
      <c r="V938" s="238"/>
      <c r="W938" s="238"/>
      <c r="X938" s="238"/>
      <c r="Y938" s="238"/>
      <c r="Z938" s="238"/>
      <c r="AA938" s="238"/>
    </row>
    <row r="939" spans="2:27" s="10" customFormat="1">
      <c r="B939" s="235"/>
      <c r="C939" s="11"/>
      <c r="D939" s="11"/>
      <c r="E939" s="11"/>
      <c r="F939" s="236"/>
      <c r="G939" s="236"/>
      <c r="H939" s="11"/>
      <c r="I939" s="237"/>
      <c r="J939" s="237"/>
      <c r="K939" s="237"/>
      <c r="L939" s="237"/>
      <c r="M939" s="238"/>
      <c r="N939" s="238"/>
      <c r="O939" s="238"/>
      <c r="P939" s="238"/>
      <c r="Q939" s="238"/>
      <c r="R939" s="238"/>
      <c r="S939" s="238"/>
      <c r="T939" s="238"/>
      <c r="U939" s="238"/>
      <c r="V939" s="238"/>
      <c r="W939" s="238"/>
      <c r="X939" s="238"/>
      <c r="Y939" s="238"/>
      <c r="Z939" s="238"/>
      <c r="AA939" s="238"/>
    </row>
    <row r="940" spans="2:27" s="10" customFormat="1">
      <c r="B940" s="235"/>
      <c r="C940" s="11"/>
      <c r="D940" s="11"/>
      <c r="E940" s="11"/>
      <c r="F940" s="236"/>
      <c r="G940" s="236"/>
      <c r="H940" s="11"/>
      <c r="I940" s="237"/>
      <c r="J940" s="237"/>
      <c r="K940" s="237"/>
      <c r="L940" s="237"/>
      <c r="M940" s="238"/>
      <c r="N940" s="238"/>
      <c r="O940" s="238"/>
      <c r="P940" s="238"/>
      <c r="Q940" s="238"/>
      <c r="R940" s="238"/>
      <c r="S940" s="238"/>
      <c r="T940" s="238"/>
      <c r="U940" s="238"/>
      <c r="V940" s="238"/>
      <c r="W940" s="238"/>
      <c r="X940" s="238"/>
      <c r="Y940" s="238"/>
      <c r="Z940" s="238"/>
      <c r="AA940" s="238"/>
    </row>
    <row r="941" spans="2:27" s="10" customFormat="1">
      <c r="B941" s="235"/>
      <c r="C941" s="11"/>
      <c r="D941" s="11"/>
      <c r="E941" s="11"/>
      <c r="F941" s="236"/>
      <c r="G941" s="236"/>
      <c r="H941" s="11"/>
      <c r="I941" s="237"/>
      <c r="J941" s="237"/>
      <c r="K941" s="237"/>
      <c r="L941" s="237"/>
      <c r="M941" s="238"/>
      <c r="N941" s="238"/>
      <c r="O941" s="238"/>
      <c r="P941" s="238"/>
      <c r="Q941" s="238"/>
      <c r="R941" s="238"/>
      <c r="S941" s="238"/>
      <c r="T941" s="238"/>
      <c r="U941" s="238"/>
      <c r="V941" s="238"/>
      <c r="W941" s="238"/>
      <c r="X941" s="238"/>
      <c r="Y941" s="238"/>
      <c r="Z941" s="238"/>
      <c r="AA941" s="238"/>
    </row>
    <row r="942" spans="2:27" s="10" customFormat="1">
      <c r="B942" s="235"/>
      <c r="C942" s="11"/>
      <c r="D942" s="11"/>
      <c r="E942" s="11"/>
      <c r="F942" s="236"/>
      <c r="G942" s="236"/>
      <c r="H942" s="11"/>
      <c r="I942" s="237"/>
      <c r="J942" s="237"/>
      <c r="K942" s="237"/>
      <c r="L942" s="237"/>
      <c r="M942" s="238"/>
      <c r="N942" s="238"/>
      <c r="O942" s="238"/>
      <c r="P942" s="238"/>
      <c r="Q942" s="238"/>
      <c r="R942" s="238"/>
      <c r="S942" s="238"/>
      <c r="T942" s="238"/>
      <c r="U942" s="238"/>
      <c r="V942" s="238"/>
      <c r="W942" s="238"/>
      <c r="X942" s="238"/>
      <c r="Y942" s="238"/>
      <c r="Z942" s="238"/>
      <c r="AA942" s="238"/>
    </row>
    <row r="943" spans="2:27" s="10" customFormat="1">
      <c r="B943" s="235"/>
      <c r="C943" s="11"/>
      <c r="D943" s="11"/>
      <c r="E943" s="11"/>
      <c r="F943" s="236"/>
      <c r="G943" s="236"/>
      <c r="H943" s="11"/>
      <c r="I943" s="237"/>
      <c r="J943" s="237"/>
      <c r="K943" s="237"/>
      <c r="L943" s="237"/>
      <c r="M943" s="238"/>
      <c r="N943" s="238"/>
      <c r="O943" s="238"/>
      <c r="P943" s="238"/>
      <c r="Q943" s="238"/>
      <c r="R943" s="238"/>
      <c r="S943" s="238"/>
      <c r="T943" s="238"/>
      <c r="U943" s="238"/>
      <c r="V943" s="238"/>
      <c r="W943" s="238"/>
      <c r="X943" s="238"/>
      <c r="Y943" s="238"/>
      <c r="Z943" s="238"/>
      <c r="AA943" s="238"/>
    </row>
    <row r="944" spans="2:27" s="10" customFormat="1">
      <c r="B944" s="235"/>
      <c r="C944" s="11"/>
      <c r="D944" s="11"/>
      <c r="E944" s="11"/>
      <c r="F944" s="236"/>
      <c r="G944" s="236"/>
      <c r="H944" s="11"/>
      <c r="I944" s="237"/>
      <c r="J944" s="237"/>
      <c r="K944" s="237"/>
      <c r="L944" s="237"/>
      <c r="M944" s="238"/>
      <c r="N944" s="238"/>
      <c r="O944" s="238"/>
      <c r="P944" s="238"/>
      <c r="Q944" s="238"/>
      <c r="R944" s="238"/>
      <c r="S944" s="238"/>
      <c r="T944" s="238"/>
      <c r="U944" s="238"/>
      <c r="V944" s="238"/>
      <c r="W944" s="238"/>
      <c r="X944" s="238"/>
      <c r="Y944" s="238"/>
      <c r="Z944" s="238"/>
      <c r="AA944" s="238"/>
    </row>
    <row r="945" spans="2:27" s="10" customFormat="1">
      <c r="B945" s="235"/>
      <c r="C945" s="11"/>
      <c r="D945" s="11"/>
      <c r="E945" s="11"/>
      <c r="F945" s="236"/>
      <c r="G945" s="236"/>
      <c r="H945" s="11"/>
      <c r="I945" s="237"/>
      <c r="J945" s="237"/>
      <c r="K945" s="237"/>
      <c r="L945" s="237"/>
      <c r="M945" s="238"/>
      <c r="N945" s="238"/>
      <c r="O945" s="238"/>
      <c r="P945" s="238"/>
      <c r="Q945" s="238"/>
      <c r="R945" s="238"/>
      <c r="S945" s="238"/>
      <c r="T945" s="238"/>
      <c r="U945" s="238"/>
      <c r="V945" s="238"/>
      <c r="W945" s="238"/>
      <c r="X945" s="238"/>
      <c r="Y945" s="238"/>
      <c r="Z945" s="238"/>
      <c r="AA945" s="238"/>
    </row>
    <row r="946" spans="2:27" s="10" customFormat="1">
      <c r="B946" s="235"/>
      <c r="C946" s="11"/>
      <c r="D946" s="11"/>
      <c r="E946" s="11"/>
      <c r="F946" s="236"/>
      <c r="G946" s="236"/>
      <c r="H946" s="11"/>
      <c r="I946" s="237"/>
      <c r="J946" s="237"/>
      <c r="K946" s="237"/>
      <c r="L946" s="237"/>
      <c r="M946" s="238"/>
      <c r="N946" s="238"/>
      <c r="O946" s="238"/>
      <c r="P946" s="238"/>
      <c r="Q946" s="238"/>
      <c r="R946" s="238"/>
      <c r="S946" s="238"/>
      <c r="T946" s="238"/>
      <c r="U946" s="238"/>
      <c r="V946" s="238"/>
      <c r="W946" s="238"/>
      <c r="X946" s="238"/>
      <c r="Y946" s="238"/>
      <c r="Z946" s="238"/>
      <c r="AA946" s="238"/>
    </row>
    <row r="947" spans="2:27" s="10" customFormat="1">
      <c r="B947" s="235"/>
      <c r="C947" s="11"/>
      <c r="D947" s="11"/>
      <c r="E947" s="11"/>
      <c r="F947" s="236"/>
      <c r="G947" s="236"/>
      <c r="H947" s="11"/>
      <c r="I947" s="237"/>
      <c r="J947" s="237"/>
      <c r="K947" s="237"/>
      <c r="L947" s="237"/>
      <c r="M947" s="238"/>
      <c r="N947" s="238"/>
      <c r="O947" s="238"/>
      <c r="P947" s="238"/>
      <c r="Q947" s="238"/>
      <c r="R947" s="238"/>
      <c r="S947" s="238"/>
      <c r="T947" s="238"/>
      <c r="U947" s="238"/>
      <c r="V947" s="238"/>
      <c r="W947" s="238"/>
      <c r="X947" s="238"/>
      <c r="Y947" s="238"/>
      <c r="Z947" s="238"/>
      <c r="AA947" s="238"/>
    </row>
    <row r="948" spans="2:27" s="10" customFormat="1">
      <c r="B948" s="235"/>
      <c r="C948" s="11"/>
      <c r="D948" s="11"/>
      <c r="E948" s="11"/>
      <c r="F948" s="236"/>
      <c r="G948" s="236"/>
      <c r="H948" s="11"/>
      <c r="I948" s="237"/>
      <c r="J948" s="237"/>
      <c r="K948" s="237"/>
      <c r="L948" s="237"/>
      <c r="M948" s="238"/>
      <c r="N948" s="238"/>
      <c r="O948" s="238"/>
      <c r="P948" s="238"/>
      <c r="Q948" s="238"/>
      <c r="R948" s="238"/>
      <c r="S948" s="238"/>
      <c r="T948" s="238"/>
      <c r="U948" s="238"/>
      <c r="V948" s="238"/>
      <c r="W948" s="238"/>
      <c r="X948" s="238"/>
      <c r="Y948" s="238"/>
      <c r="Z948" s="238"/>
      <c r="AA948" s="238"/>
    </row>
    <row r="949" spans="2:27" s="10" customFormat="1">
      <c r="B949" s="235"/>
      <c r="C949" s="11"/>
      <c r="D949" s="11"/>
      <c r="E949" s="11"/>
      <c r="F949" s="236"/>
      <c r="G949" s="236"/>
      <c r="H949" s="11"/>
      <c r="I949" s="237"/>
      <c r="J949" s="237"/>
      <c r="K949" s="237"/>
      <c r="L949" s="237"/>
      <c r="M949" s="238"/>
      <c r="N949" s="238"/>
      <c r="O949" s="238"/>
      <c r="P949" s="238"/>
      <c r="Q949" s="238"/>
      <c r="R949" s="238"/>
      <c r="S949" s="238"/>
      <c r="T949" s="238"/>
      <c r="U949" s="238"/>
      <c r="V949" s="238"/>
      <c r="W949" s="238"/>
      <c r="X949" s="238"/>
      <c r="Y949" s="238"/>
      <c r="Z949" s="238"/>
      <c r="AA949" s="238"/>
    </row>
    <row r="950" spans="2:27" s="10" customFormat="1">
      <c r="B950" s="235"/>
      <c r="C950" s="11"/>
      <c r="D950" s="11"/>
      <c r="E950" s="11"/>
      <c r="F950" s="236"/>
      <c r="G950" s="236"/>
      <c r="H950" s="11"/>
      <c r="I950" s="237"/>
      <c r="J950" s="237"/>
      <c r="K950" s="237"/>
      <c r="L950" s="237"/>
      <c r="M950" s="238"/>
      <c r="N950" s="238"/>
      <c r="O950" s="238"/>
      <c r="P950" s="238"/>
      <c r="Q950" s="238"/>
      <c r="R950" s="238"/>
      <c r="S950" s="238"/>
      <c r="T950" s="238"/>
      <c r="U950" s="238"/>
      <c r="V950" s="238"/>
      <c r="W950" s="238"/>
      <c r="X950" s="238"/>
      <c r="Y950" s="238"/>
      <c r="Z950" s="238"/>
      <c r="AA950" s="238"/>
    </row>
    <row r="951" spans="2:27" s="10" customFormat="1">
      <c r="B951" s="235"/>
      <c r="C951" s="11"/>
      <c r="D951" s="11"/>
      <c r="E951" s="11"/>
      <c r="F951" s="236"/>
      <c r="G951" s="236"/>
      <c r="H951" s="11"/>
      <c r="I951" s="237"/>
      <c r="J951" s="237"/>
      <c r="K951" s="237"/>
      <c r="L951" s="237"/>
      <c r="M951" s="238"/>
      <c r="N951" s="238"/>
      <c r="O951" s="238"/>
      <c r="P951" s="238"/>
      <c r="Q951" s="238"/>
      <c r="R951" s="238"/>
      <c r="S951" s="238"/>
      <c r="T951" s="238"/>
      <c r="U951" s="238"/>
      <c r="V951" s="238"/>
      <c r="W951" s="238"/>
      <c r="X951" s="238"/>
      <c r="Y951" s="238"/>
      <c r="Z951" s="238"/>
      <c r="AA951" s="238"/>
    </row>
    <row r="952" spans="2:27" s="10" customFormat="1">
      <c r="B952" s="235"/>
      <c r="C952" s="11"/>
      <c r="D952" s="11"/>
      <c r="E952" s="11"/>
      <c r="F952" s="236"/>
      <c r="G952" s="236"/>
      <c r="H952" s="11"/>
      <c r="I952" s="237"/>
      <c r="J952" s="237"/>
      <c r="K952" s="237"/>
      <c r="L952" s="237"/>
      <c r="M952" s="238"/>
      <c r="N952" s="238"/>
      <c r="O952" s="238"/>
      <c r="P952" s="238"/>
      <c r="Q952" s="238"/>
      <c r="R952" s="238"/>
      <c r="S952" s="238"/>
      <c r="T952" s="238"/>
      <c r="U952" s="238"/>
      <c r="V952" s="238"/>
      <c r="W952" s="238"/>
      <c r="X952" s="238"/>
      <c r="Y952" s="238"/>
      <c r="Z952" s="238"/>
      <c r="AA952" s="238"/>
    </row>
    <row r="953" spans="2:27" s="10" customFormat="1">
      <c r="B953" s="235"/>
      <c r="C953" s="11"/>
      <c r="D953" s="11"/>
      <c r="E953" s="11"/>
      <c r="F953" s="236"/>
      <c r="G953" s="236"/>
      <c r="H953" s="11"/>
      <c r="I953" s="237"/>
      <c r="J953" s="237"/>
      <c r="K953" s="237"/>
      <c r="L953" s="237"/>
      <c r="M953" s="238"/>
      <c r="N953" s="238"/>
      <c r="O953" s="238"/>
      <c r="P953" s="238"/>
      <c r="Q953" s="238"/>
      <c r="R953" s="238"/>
      <c r="S953" s="238"/>
      <c r="T953" s="238"/>
      <c r="U953" s="238"/>
      <c r="V953" s="238"/>
      <c r="W953" s="238"/>
      <c r="X953" s="238"/>
      <c r="Y953" s="238"/>
      <c r="Z953" s="238"/>
      <c r="AA953" s="238"/>
    </row>
    <row r="954" spans="2:27" s="10" customFormat="1">
      <c r="B954" s="235"/>
      <c r="C954" s="11"/>
      <c r="D954" s="11"/>
      <c r="E954" s="11"/>
      <c r="F954" s="236"/>
      <c r="G954" s="236"/>
      <c r="H954" s="11"/>
      <c r="I954" s="237"/>
      <c r="J954" s="237"/>
      <c r="K954" s="237"/>
      <c r="L954" s="237"/>
      <c r="M954" s="238"/>
      <c r="N954" s="238"/>
      <c r="O954" s="238"/>
      <c r="P954" s="238"/>
      <c r="Q954" s="238"/>
      <c r="R954" s="238"/>
      <c r="S954" s="238"/>
      <c r="T954" s="238"/>
      <c r="U954" s="238"/>
      <c r="V954" s="238"/>
      <c r="W954" s="238"/>
      <c r="X954" s="238"/>
      <c r="Y954" s="238"/>
      <c r="Z954" s="238"/>
      <c r="AA954" s="238"/>
    </row>
    <row r="955" spans="2:27" s="10" customFormat="1">
      <c r="B955" s="235"/>
      <c r="C955" s="11"/>
      <c r="D955" s="11"/>
      <c r="E955" s="11"/>
      <c r="F955" s="236"/>
      <c r="G955" s="236"/>
      <c r="H955" s="11"/>
      <c r="I955" s="237"/>
      <c r="J955" s="237"/>
      <c r="K955" s="237"/>
      <c r="L955" s="237"/>
      <c r="M955" s="238"/>
      <c r="N955" s="238"/>
      <c r="O955" s="238"/>
      <c r="P955" s="238"/>
      <c r="Q955" s="238"/>
      <c r="R955" s="238"/>
      <c r="S955" s="238"/>
      <c r="T955" s="238"/>
      <c r="U955" s="238"/>
      <c r="V955" s="238"/>
      <c r="W955" s="238"/>
      <c r="X955" s="238"/>
      <c r="Y955" s="238"/>
      <c r="Z955" s="238"/>
      <c r="AA955" s="238"/>
    </row>
    <row r="956" spans="2:27" s="10" customFormat="1">
      <c r="B956" s="235"/>
      <c r="C956" s="11"/>
      <c r="D956" s="11"/>
      <c r="E956" s="11"/>
      <c r="F956" s="236"/>
      <c r="G956" s="236"/>
      <c r="H956" s="11"/>
      <c r="I956" s="237"/>
      <c r="J956" s="237"/>
      <c r="K956" s="237"/>
      <c r="L956" s="237"/>
      <c r="M956" s="238"/>
      <c r="N956" s="238"/>
      <c r="O956" s="238"/>
      <c r="P956" s="238"/>
      <c r="Q956" s="238"/>
      <c r="R956" s="238"/>
      <c r="S956" s="238"/>
      <c r="T956" s="238"/>
      <c r="U956" s="238"/>
      <c r="V956" s="238"/>
      <c r="W956" s="238"/>
      <c r="X956" s="238"/>
      <c r="Y956" s="238"/>
      <c r="Z956" s="238"/>
      <c r="AA956" s="238"/>
    </row>
    <row r="957" spans="2:27" s="10" customFormat="1">
      <c r="B957" s="235"/>
      <c r="C957" s="11"/>
      <c r="D957" s="11"/>
      <c r="E957" s="11"/>
      <c r="F957" s="236"/>
      <c r="G957" s="236"/>
      <c r="H957" s="11"/>
      <c r="I957" s="237"/>
      <c r="J957" s="237"/>
      <c r="K957" s="237"/>
      <c r="L957" s="237"/>
      <c r="M957" s="238"/>
      <c r="N957" s="238"/>
      <c r="O957" s="238"/>
      <c r="P957" s="238"/>
      <c r="Q957" s="238"/>
      <c r="R957" s="238"/>
      <c r="S957" s="238"/>
      <c r="T957" s="238"/>
      <c r="U957" s="238"/>
      <c r="V957" s="238"/>
      <c r="W957" s="238"/>
      <c r="X957" s="238"/>
      <c r="Y957" s="238"/>
      <c r="Z957" s="238"/>
      <c r="AA957" s="238"/>
    </row>
    <row r="958" spans="2:27" s="10" customFormat="1">
      <c r="B958" s="235"/>
      <c r="C958" s="11"/>
      <c r="D958" s="11"/>
      <c r="E958" s="11"/>
      <c r="F958" s="236"/>
      <c r="G958" s="236"/>
      <c r="H958" s="11"/>
      <c r="I958" s="237"/>
      <c r="J958" s="237"/>
      <c r="K958" s="237"/>
      <c r="L958" s="237"/>
      <c r="M958" s="238"/>
      <c r="N958" s="238"/>
      <c r="O958" s="238"/>
      <c r="P958" s="238"/>
      <c r="Q958" s="238"/>
      <c r="R958" s="238"/>
      <c r="S958" s="238"/>
      <c r="T958" s="238"/>
      <c r="U958" s="238"/>
      <c r="V958" s="238"/>
      <c r="W958" s="238"/>
      <c r="X958" s="238"/>
      <c r="Y958" s="238"/>
      <c r="Z958" s="238"/>
      <c r="AA958" s="238"/>
    </row>
    <row r="959" spans="2:27" s="10" customFormat="1">
      <c r="B959" s="235"/>
      <c r="C959" s="11"/>
      <c r="D959" s="11"/>
      <c r="E959" s="11"/>
      <c r="F959" s="236"/>
      <c r="G959" s="236"/>
      <c r="H959" s="11"/>
      <c r="I959" s="237"/>
      <c r="J959" s="237"/>
      <c r="K959" s="237"/>
      <c r="L959" s="237"/>
      <c r="M959" s="238"/>
      <c r="N959" s="238"/>
      <c r="O959" s="238"/>
      <c r="P959" s="238"/>
      <c r="Q959" s="238"/>
      <c r="R959" s="238"/>
      <c r="S959" s="238"/>
      <c r="T959" s="238"/>
      <c r="U959" s="238"/>
      <c r="V959" s="238"/>
      <c r="W959" s="238"/>
      <c r="X959" s="238"/>
      <c r="Y959" s="238"/>
      <c r="Z959" s="238"/>
      <c r="AA959" s="238"/>
    </row>
    <row r="960" spans="2:27" s="10" customFormat="1">
      <c r="B960" s="235"/>
      <c r="C960" s="11"/>
      <c r="D960" s="11"/>
      <c r="E960" s="11"/>
      <c r="F960" s="236"/>
      <c r="G960" s="236"/>
      <c r="H960" s="11"/>
      <c r="I960" s="237"/>
      <c r="J960" s="237"/>
      <c r="K960" s="237"/>
      <c r="L960" s="237"/>
      <c r="M960" s="238"/>
      <c r="N960" s="238"/>
      <c r="O960" s="238"/>
      <c r="P960" s="238"/>
      <c r="Q960" s="238"/>
      <c r="R960" s="238"/>
      <c r="S960" s="238"/>
      <c r="T960" s="238"/>
      <c r="U960" s="238"/>
      <c r="V960" s="238"/>
      <c r="W960" s="238"/>
      <c r="X960" s="238"/>
      <c r="Y960" s="238"/>
      <c r="Z960" s="238"/>
      <c r="AA960" s="238"/>
    </row>
    <row r="961" spans="2:27" s="10" customFormat="1">
      <c r="B961" s="235"/>
      <c r="C961" s="11"/>
      <c r="D961" s="11"/>
      <c r="E961" s="11"/>
      <c r="F961" s="236"/>
      <c r="G961" s="236"/>
      <c r="H961" s="11"/>
      <c r="I961" s="237"/>
      <c r="J961" s="237"/>
      <c r="K961" s="237"/>
      <c r="L961" s="237"/>
      <c r="M961" s="238"/>
      <c r="N961" s="238"/>
      <c r="O961" s="238"/>
      <c r="P961" s="238"/>
      <c r="Q961" s="238"/>
      <c r="R961" s="238"/>
      <c r="S961" s="238"/>
      <c r="T961" s="238"/>
      <c r="U961" s="238"/>
      <c r="V961" s="238"/>
      <c r="W961" s="238"/>
      <c r="X961" s="238"/>
      <c r="Y961" s="238"/>
      <c r="Z961" s="238"/>
      <c r="AA961" s="238"/>
    </row>
    <row r="962" spans="2:27" s="10" customFormat="1">
      <c r="B962" s="235"/>
      <c r="C962" s="11"/>
      <c r="D962" s="11"/>
      <c r="E962" s="11"/>
      <c r="F962" s="236"/>
      <c r="G962" s="236"/>
      <c r="H962" s="11"/>
      <c r="I962" s="237"/>
      <c r="J962" s="237"/>
      <c r="K962" s="237"/>
      <c r="L962" s="237"/>
      <c r="M962" s="238"/>
      <c r="N962" s="238"/>
      <c r="O962" s="238"/>
      <c r="P962" s="238"/>
      <c r="Q962" s="238"/>
      <c r="R962" s="238"/>
      <c r="S962" s="238"/>
      <c r="T962" s="238"/>
      <c r="U962" s="238"/>
      <c r="V962" s="238"/>
      <c r="W962" s="238"/>
      <c r="X962" s="238"/>
      <c r="Y962" s="238"/>
      <c r="Z962" s="238"/>
      <c r="AA962" s="238"/>
    </row>
    <row r="963" spans="2:27" s="10" customFormat="1">
      <c r="B963" s="235"/>
      <c r="C963" s="11"/>
      <c r="D963" s="11"/>
      <c r="E963" s="11"/>
      <c r="F963" s="236"/>
      <c r="G963" s="236"/>
      <c r="H963" s="11"/>
      <c r="I963" s="237"/>
      <c r="J963" s="237"/>
      <c r="K963" s="237"/>
      <c r="L963" s="237"/>
      <c r="M963" s="238"/>
      <c r="N963" s="238"/>
      <c r="O963" s="238"/>
      <c r="P963" s="238"/>
      <c r="Q963" s="238"/>
      <c r="R963" s="238"/>
      <c r="S963" s="238"/>
      <c r="T963" s="238"/>
      <c r="U963" s="238"/>
      <c r="V963" s="238"/>
      <c r="W963" s="238"/>
      <c r="X963" s="238"/>
      <c r="Y963" s="238"/>
      <c r="Z963" s="238"/>
      <c r="AA963" s="238"/>
    </row>
    <row r="964" spans="2:27" s="10" customFormat="1">
      <c r="B964" s="235"/>
      <c r="C964" s="11"/>
      <c r="D964" s="11"/>
      <c r="E964" s="11"/>
      <c r="F964" s="236"/>
      <c r="G964" s="236"/>
      <c r="H964" s="11"/>
      <c r="I964" s="237"/>
      <c r="J964" s="237"/>
      <c r="K964" s="237"/>
      <c r="L964" s="237"/>
      <c r="M964" s="238"/>
      <c r="N964" s="238"/>
      <c r="O964" s="238"/>
      <c r="P964" s="238"/>
      <c r="Q964" s="238"/>
      <c r="R964" s="238"/>
      <c r="S964" s="238"/>
      <c r="T964" s="238"/>
      <c r="U964" s="238"/>
      <c r="V964" s="238"/>
      <c r="W964" s="238"/>
      <c r="X964" s="238"/>
      <c r="Y964" s="238"/>
      <c r="Z964" s="238"/>
      <c r="AA964" s="238"/>
    </row>
    <row r="965" spans="2:27" s="10" customFormat="1">
      <c r="B965" s="235"/>
      <c r="C965" s="11"/>
      <c r="D965" s="11"/>
      <c r="E965" s="11"/>
      <c r="F965" s="236"/>
      <c r="G965" s="236"/>
      <c r="H965" s="11"/>
      <c r="I965" s="237"/>
      <c r="J965" s="237"/>
      <c r="K965" s="237"/>
      <c r="L965" s="237"/>
      <c r="M965" s="238"/>
      <c r="N965" s="238"/>
      <c r="O965" s="238"/>
      <c r="P965" s="238"/>
      <c r="Q965" s="238"/>
      <c r="R965" s="238"/>
      <c r="S965" s="238"/>
      <c r="T965" s="238"/>
      <c r="U965" s="238"/>
      <c r="V965" s="238"/>
      <c r="W965" s="238"/>
      <c r="X965" s="238"/>
      <c r="Y965" s="238"/>
      <c r="Z965" s="238"/>
      <c r="AA965" s="238"/>
    </row>
    <row r="966" spans="2:27" s="10" customFormat="1">
      <c r="B966" s="235"/>
      <c r="C966" s="11"/>
      <c r="D966" s="11"/>
      <c r="E966" s="11"/>
      <c r="F966" s="236"/>
      <c r="G966" s="236"/>
      <c r="H966" s="11"/>
      <c r="I966" s="237"/>
      <c r="J966" s="237"/>
      <c r="K966" s="237"/>
      <c r="L966" s="237"/>
      <c r="M966" s="238"/>
      <c r="N966" s="238"/>
      <c r="O966" s="238"/>
      <c r="P966" s="238"/>
      <c r="Q966" s="238"/>
      <c r="R966" s="238"/>
      <c r="S966" s="238"/>
      <c r="T966" s="238"/>
      <c r="U966" s="238"/>
      <c r="V966" s="238"/>
      <c r="W966" s="238"/>
      <c r="X966" s="238"/>
      <c r="Y966" s="238"/>
      <c r="Z966" s="238"/>
      <c r="AA966" s="238"/>
    </row>
    <row r="967" spans="2:27" s="10" customFormat="1">
      <c r="B967" s="235"/>
      <c r="C967" s="11"/>
      <c r="D967" s="11"/>
      <c r="E967" s="11"/>
      <c r="F967" s="236"/>
      <c r="G967" s="236"/>
      <c r="H967" s="11"/>
      <c r="I967" s="237"/>
      <c r="J967" s="237"/>
      <c r="K967" s="237"/>
      <c r="L967" s="237"/>
      <c r="M967" s="238"/>
      <c r="N967" s="238"/>
      <c r="O967" s="238"/>
      <c r="P967" s="238"/>
      <c r="Q967" s="238"/>
      <c r="R967" s="238"/>
      <c r="S967" s="238"/>
      <c r="T967" s="238"/>
      <c r="U967" s="238"/>
      <c r="V967" s="238"/>
      <c r="W967" s="238"/>
      <c r="X967" s="238"/>
      <c r="Y967" s="238"/>
      <c r="Z967" s="238"/>
      <c r="AA967" s="238"/>
    </row>
    <row r="968" spans="2:27" s="10" customFormat="1">
      <c r="B968" s="235"/>
      <c r="C968" s="11"/>
      <c r="D968" s="11"/>
      <c r="E968" s="11"/>
      <c r="F968" s="236"/>
      <c r="G968" s="236"/>
      <c r="H968" s="11"/>
      <c r="I968" s="237"/>
      <c r="J968" s="237"/>
      <c r="K968" s="237"/>
      <c r="L968" s="237"/>
      <c r="M968" s="238"/>
      <c r="N968" s="238"/>
      <c r="O968" s="238"/>
      <c r="P968" s="238"/>
      <c r="Q968" s="238"/>
      <c r="R968" s="238"/>
      <c r="S968" s="238"/>
      <c r="T968" s="238"/>
      <c r="U968" s="238"/>
      <c r="V968" s="238"/>
      <c r="W968" s="238"/>
      <c r="X968" s="238"/>
      <c r="Y968" s="238"/>
      <c r="Z968" s="238"/>
      <c r="AA968" s="238"/>
    </row>
    <row r="969" spans="2:27" s="10" customFormat="1">
      <c r="B969" s="235"/>
      <c r="C969" s="11"/>
      <c r="D969" s="11"/>
      <c r="E969" s="11"/>
      <c r="F969" s="236"/>
      <c r="G969" s="236"/>
      <c r="H969" s="11"/>
      <c r="I969" s="237"/>
      <c r="J969" s="237"/>
      <c r="K969" s="237"/>
      <c r="L969" s="237"/>
      <c r="M969" s="238"/>
      <c r="N969" s="238"/>
      <c r="O969" s="238"/>
      <c r="P969" s="238"/>
      <c r="Q969" s="238"/>
      <c r="R969" s="238"/>
      <c r="S969" s="238"/>
      <c r="T969" s="238"/>
      <c r="U969" s="238"/>
      <c r="V969" s="238"/>
      <c r="W969" s="238"/>
      <c r="X969" s="238"/>
      <c r="Y969" s="238"/>
      <c r="Z969" s="238"/>
      <c r="AA969" s="238"/>
    </row>
    <row r="970" spans="2:27" s="10" customFormat="1">
      <c r="B970" s="235"/>
      <c r="C970" s="11"/>
      <c r="D970" s="11"/>
      <c r="E970" s="11"/>
      <c r="F970" s="236"/>
      <c r="G970" s="236"/>
      <c r="H970" s="11"/>
      <c r="I970" s="237"/>
      <c r="J970" s="237"/>
      <c r="K970" s="237"/>
      <c r="L970" s="237"/>
      <c r="M970" s="238"/>
      <c r="N970" s="238"/>
      <c r="O970" s="238"/>
      <c r="P970" s="238"/>
      <c r="Q970" s="238"/>
      <c r="R970" s="238"/>
      <c r="S970" s="238"/>
      <c r="T970" s="238"/>
      <c r="U970" s="238"/>
      <c r="V970" s="238"/>
      <c r="W970" s="238"/>
      <c r="X970" s="238"/>
      <c r="Y970" s="238"/>
      <c r="Z970" s="238"/>
      <c r="AA970" s="238"/>
    </row>
    <row r="971" spans="2:27" s="10" customFormat="1">
      <c r="B971" s="235"/>
      <c r="C971" s="11"/>
      <c r="D971" s="11"/>
      <c r="E971" s="11"/>
      <c r="F971" s="236"/>
      <c r="G971" s="236"/>
      <c r="H971" s="11"/>
      <c r="I971" s="237"/>
      <c r="J971" s="237"/>
      <c r="K971" s="237"/>
      <c r="L971" s="237"/>
      <c r="M971" s="238"/>
      <c r="N971" s="238"/>
      <c r="O971" s="238"/>
      <c r="P971" s="238"/>
      <c r="Q971" s="238"/>
      <c r="R971" s="238"/>
      <c r="S971" s="238"/>
      <c r="T971" s="238"/>
      <c r="U971" s="238"/>
      <c r="V971" s="238"/>
      <c r="W971" s="238"/>
      <c r="X971" s="238"/>
      <c r="Y971" s="238"/>
      <c r="Z971" s="238"/>
      <c r="AA971" s="238"/>
    </row>
    <row r="972" spans="2:27" s="10" customFormat="1">
      <c r="B972" s="235"/>
      <c r="C972" s="11"/>
      <c r="D972" s="11"/>
      <c r="E972" s="11"/>
      <c r="F972" s="236"/>
      <c r="G972" s="236"/>
      <c r="H972" s="11"/>
      <c r="I972" s="237"/>
      <c r="J972" s="237"/>
      <c r="K972" s="237"/>
      <c r="L972" s="237"/>
      <c r="M972" s="238"/>
      <c r="N972" s="238"/>
      <c r="O972" s="238"/>
      <c r="P972" s="238"/>
      <c r="Q972" s="238"/>
      <c r="R972" s="238"/>
      <c r="S972" s="238"/>
      <c r="T972" s="238"/>
      <c r="U972" s="238"/>
      <c r="V972" s="238"/>
      <c r="W972" s="238"/>
      <c r="X972" s="238"/>
      <c r="Y972" s="238"/>
      <c r="Z972" s="238"/>
      <c r="AA972" s="238"/>
    </row>
    <row r="973" spans="2:27" s="10" customFormat="1">
      <c r="B973" s="235"/>
      <c r="C973" s="11"/>
      <c r="D973" s="11"/>
      <c r="E973" s="11"/>
      <c r="F973" s="236"/>
      <c r="G973" s="236"/>
      <c r="H973" s="11"/>
      <c r="I973" s="237"/>
      <c r="J973" s="237"/>
      <c r="K973" s="237"/>
      <c r="L973" s="237"/>
      <c r="M973" s="238"/>
      <c r="N973" s="238"/>
      <c r="O973" s="238"/>
      <c r="P973" s="238"/>
      <c r="Q973" s="238"/>
      <c r="R973" s="238"/>
      <c r="S973" s="238"/>
      <c r="T973" s="238"/>
      <c r="U973" s="238"/>
      <c r="V973" s="238"/>
      <c r="W973" s="238"/>
      <c r="X973" s="238"/>
      <c r="Y973" s="238"/>
      <c r="Z973" s="238"/>
      <c r="AA973" s="238"/>
    </row>
    <row r="974" spans="2:27" s="10" customFormat="1">
      <c r="B974" s="235"/>
      <c r="C974" s="11"/>
      <c r="D974" s="11"/>
      <c r="E974" s="11"/>
      <c r="F974" s="236"/>
      <c r="G974" s="236"/>
      <c r="H974" s="11"/>
      <c r="I974" s="237"/>
      <c r="J974" s="237"/>
      <c r="K974" s="237"/>
      <c r="L974" s="237"/>
      <c r="M974" s="238"/>
      <c r="N974" s="238"/>
      <c r="O974" s="238"/>
      <c r="P974" s="238"/>
      <c r="Q974" s="238"/>
      <c r="R974" s="238"/>
      <c r="S974" s="238"/>
      <c r="T974" s="238"/>
      <c r="U974" s="238"/>
      <c r="V974" s="238"/>
      <c r="W974" s="238"/>
      <c r="X974" s="238"/>
      <c r="Y974" s="238"/>
      <c r="Z974" s="238"/>
      <c r="AA974" s="238"/>
    </row>
    <row r="975" spans="2:27" s="10" customFormat="1">
      <c r="B975" s="235"/>
      <c r="C975" s="11"/>
      <c r="D975" s="11"/>
      <c r="E975" s="11"/>
      <c r="F975" s="236"/>
      <c r="G975" s="236"/>
      <c r="H975" s="11"/>
      <c r="I975" s="237"/>
      <c r="J975" s="237"/>
      <c r="K975" s="237"/>
      <c r="L975" s="237"/>
      <c r="M975" s="238"/>
      <c r="N975" s="238"/>
      <c r="O975" s="238"/>
      <c r="P975" s="238"/>
      <c r="Q975" s="238"/>
      <c r="R975" s="238"/>
      <c r="S975" s="238"/>
      <c r="T975" s="238"/>
      <c r="U975" s="238"/>
      <c r="V975" s="238"/>
      <c r="W975" s="238"/>
      <c r="X975" s="238"/>
      <c r="Y975" s="238"/>
      <c r="Z975" s="238"/>
      <c r="AA975" s="238"/>
    </row>
    <row r="976" spans="2:27" s="10" customFormat="1">
      <c r="B976" s="235"/>
      <c r="C976" s="11"/>
      <c r="D976" s="11"/>
      <c r="E976" s="11"/>
      <c r="F976" s="236"/>
      <c r="G976" s="236"/>
      <c r="H976" s="11"/>
      <c r="I976" s="237"/>
      <c r="J976" s="237"/>
      <c r="K976" s="237"/>
      <c r="L976" s="237"/>
      <c r="M976" s="238"/>
      <c r="N976" s="238"/>
      <c r="O976" s="238"/>
      <c r="P976" s="238"/>
      <c r="Q976" s="238"/>
      <c r="R976" s="238"/>
      <c r="S976" s="238"/>
      <c r="T976" s="238"/>
      <c r="U976" s="238"/>
      <c r="V976" s="238"/>
      <c r="W976" s="238"/>
      <c r="X976" s="238"/>
      <c r="Y976" s="238"/>
      <c r="Z976" s="238"/>
      <c r="AA976" s="238"/>
    </row>
    <row r="977" spans="2:27" s="10" customFormat="1">
      <c r="B977" s="235"/>
      <c r="C977" s="11"/>
      <c r="D977" s="11"/>
      <c r="E977" s="11"/>
      <c r="F977" s="236"/>
      <c r="G977" s="236"/>
      <c r="H977" s="11"/>
      <c r="I977" s="237"/>
      <c r="J977" s="237"/>
      <c r="K977" s="237"/>
      <c r="L977" s="237"/>
      <c r="M977" s="238"/>
      <c r="N977" s="238"/>
      <c r="O977" s="238"/>
      <c r="P977" s="238"/>
      <c r="Q977" s="238"/>
      <c r="R977" s="238"/>
      <c r="S977" s="238"/>
      <c r="T977" s="238"/>
      <c r="U977" s="238"/>
      <c r="V977" s="238"/>
      <c r="W977" s="238"/>
      <c r="X977" s="238"/>
      <c r="Y977" s="238"/>
      <c r="Z977" s="238"/>
      <c r="AA977" s="238"/>
    </row>
    <row r="978" spans="2:27" s="10" customFormat="1">
      <c r="B978" s="235"/>
      <c r="C978" s="11"/>
      <c r="D978" s="11"/>
      <c r="E978" s="11"/>
      <c r="F978" s="236"/>
      <c r="G978" s="236"/>
      <c r="H978" s="11"/>
      <c r="I978" s="237"/>
      <c r="J978" s="237"/>
      <c r="K978" s="237"/>
      <c r="L978" s="237"/>
      <c r="M978" s="238"/>
      <c r="N978" s="238"/>
      <c r="O978" s="238"/>
      <c r="P978" s="238"/>
      <c r="Q978" s="238"/>
      <c r="R978" s="238"/>
      <c r="S978" s="238"/>
      <c r="T978" s="238"/>
      <c r="U978" s="238"/>
      <c r="V978" s="238"/>
      <c r="W978" s="238"/>
      <c r="X978" s="238"/>
      <c r="Y978" s="238"/>
      <c r="Z978" s="238"/>
      <c r="AA978" s="238"/>
    </row>
    <row r="979" spans="2:27" s="10" customFormat="1">
      <c r="B979" s="235"/>
      <c r="C979" s="11"/>
      <c r="D979" s="11"/>
      <c r="E979" s="11"/>
      <c r="F979" s="236"/>
      <c r="G979" s="236"/>
      <c r="H979" s="11"/>
      <c r="I979" s="237"/>
      <c r="J979" s="237"/>
      <c r="K979" s="237"/>
      <c r="L979" s="237"/>
      <c r="M979" s="238"/>
      <c r="N979" s="238"/>
      <c r="O979" s="238"/>
      <c r="P979" s="238"/>
      <c r="Q979" s="238"/>
      <c r="R979" s="238"/>
      <c r="S979" s="238"/>
      <c r="T979" s="238"/>
      <c r="U979" s="238"/>
      <c r="V979" s="238"/>
      <c r="W979" s="238"/>
      <c r="X979" s="238"/>
      <c r="Y979" s="238"/>
      <c r="Z979" s="238"/>
      <c r="AA979" s="238"/>
    </row>
    <row r="980" spans="2:27" s="10" customFormat="1">
      <c r="B980" s="235"/>
      <c r="C980" s="11"/>
      <c r="D980" s="11"/>
      <c r="E980" s="11"/>
      <c r="F980" s="236"/>
      <c r="G980" s="236"/>
      <c r="H980" s="11"/>
      <c r="I980" s="237"/>
      <c r="J980" s="237"/>
      <c r="K980" s="237"/>
      <c r="L980" s="237"/>
      <c r="M980" s="238"/>
      <c r="N980" s="238"/>
      <c r="O980" s="238"/>
      <c r="P980" s="238"/>
      <c r="Q980" s="238"/>
      <c r="R980" s="238"/>
      <c r="S980" s="238"/>
      <c r="T980" s="238"/>
      <c r="U980" s="238"/>
      <c r="V980" s="238"/>
      <c r="W980" s="238"/>
      <c r="X980" s="238"/>
      <c r="Y980" s="238"/>
      <c r="Z980" s="238"/>
      <c r="AA980" s="238"/>
    </row>
    <row r="981" spans="2:27" s="10" customFormat="1">
      <c r="B981" s="235"/>
      <c r="C981" s="11"/>
      <c r="D981" s="11"/>
      <c r="E981" s="11"/>
      <c r="F981" s="236"/>
      <c r="G981" s="236"/>
      <c r="H981" s="11"/>
      <c r="I981" s="237"/>
      <c r="J981" s="237"/>
      <c r="K981" s="237"/>
      <c r="L981" s="237"/>
      <c r="M981" s="238"/>
      <c r="N981" s="238"/>
      <c r="O981" s="238"/>
      <c r="P981" s="238"/>
      <c r="Q981" s="238"/>
      <c r="R981" s="238"/>
      <c r="S981" s="238"/>
      <c r="T981" s="238"/>
      <c r="U981" s="238"/>
      <c r="V981" s="238"/>
      <c r="W981" s="238"/>
      <c r="X981" s="238"/>
      <c r="Y981" s="238"/>
      <c r="Z981" s="238"/>
      <c r="AA981" s="238"/>
    </row>
    <row r="982" spans="2:27" s="10" customFormat="1">
      <c r="B982" s="235"/>
      <c r="C982" s="11"/>
      <c r="D982" s="11"/>
      <c r="E982" s="11"/>
      <c r="F982" s="236"/>
      <c r="G982" s="236"/>
      <c r="H982" s="11"/>
      <c r="I982" s="237"/>
      <c r="J982" s="237"/>
      <c r="K982" s="237"/>
      <c r="L982" s="237"/>
      <c r="M982" s="238"/>
      <c r="N982" s="238"/>
      <c r="O982" s="238"/>
      <c r="P982" s="238"/>
      <c r="Q982" s="238"/>
      <c r="R982" s="238"/>
      <c r="S982" s="238"/>
      <c r="T982" s="238"/>
      <c r="U982" s="238"/>
      <c r="V982" s="238"/>
      <c r="W982" s="238"/>
      <c r="X982" s="238"/>
      <c r="Y982" s="238"/>
      <c r="Z982" s="238"/>
      <c r="AA982" s="238"/>
    </row>
    <row r="983" spans="2:27" s="10" customFormat="1">
      <c r="B983" s="235"/>
      <c r="C983" s="11"/>
      <c r="D983" s="11"/>
      <c r="E983" s="11"/>
      <c r="F983" s="236"/>
      <c r="G983" s="236"/>
      <c r="H983" s="11"/>
      <c r="I983" s="237"/>
      <c r="J983" s="237"/>
      <c r="K983" s="237"/>
      <c r="L983" s="237"/>
      <c r="M983" s="238"/>
      <c r="N983" s="238"/>
      <c r="O983" s="238"/>
      <c r="P983" s="238"/>
      <c r="Q983" s="238"/>
      <c r="R983" s="238"/>
      <c r="S983" s="238"/>
      <c r="T983" s="238"/>
      <c r="U983" s="238"/>
      <c r="V983" s="238"/>
      <c r="W983" s="238"/>
      <c r="X983" s="238"/>
      <c r="Y983" s="238"/>
      <c r="Z983" s="238"/>
      <c r="AA983" s="238"/>
    </row>
    <row r="984" spans="2:27" s="10" customFormat="1">
      <c r="B984" s="235"/>
      <c r="C984" s="11"/>
      <c r="D984" s="11"/>
      <c r="E984" s="11"/>
      <c r="F984" s="236"/>
      <c r="G984" s="236"/>
      <c r="H984" s="11"/>
      <c r="I984" s="237"/>
      <c r="J984" s="237"/>
      <c r="K984" s="237"/>
      <c r="L984" s="237"/>
      <c r="M984" s="238"/>
      <c r="N984" s="238"/>
      <c r="O984" s="238"/>
      <c r="P984" s="238"/>
      <c r="Q984" s="238"/>
      <c r="R984" s="238"/>
      <c r="S984" s="238"/>
      <c r="T984" s="238"/>
      <c r="U984" s="238"/>
      <c r="V984" s="238"/>
      <c r="W984" s="238"/>
      <c r="X984" s="238"/>
      <c r="Y984" s="238"/>
      <c r="Z984" s="238"/>
      <c r="AA984" s="238"/>
    </row>
    <row r="985" spans="2:27" s="10" customFormat="1">
      <c r="B985" s="235"/>
      <c r="C985" s="11"/>
      <c r="D985" s="11"/>
      <c r="E985" s="11"/>
      <c r="F985" s="236"/>
      <c r="G985" s="236"/>
      <c r="H985" s="11"/>
      <c r="I985" s="237"/>
      <c r="J985" s="237"/>
      <c r="K985" s="237"/>
      <c r="L985" s="237"/>
      <c r="M985" s="238"/>
      <c r="N985" s="238"/>
      <c r="O985" s="238"/>
      <c r="P985" s="238"/>
      <c r="Q985" s="238"/>
      <c r="R985" s="238"/>
      <c r="S985" s="238"/>
      <c r="T985" s="238"/>
      <c r="U985" s="238"/>
      <c r="V985" s="238"/>
      <c r="W985" s="238"/>
      <c r="X985" s="238"/>
      <c r="Y985" s="238"/>
      <c r="Z985" s="238"/>
      <c r="AA985" s="238"/>
    </row>
    <row r="986" spans="2:27" s="10" customFormat="1">
      <c r="B986" s="235"/>
      <c r="C986" s="11"/>
      <c r="D986" s="11"/>
      <c r="E986" s="11"/>
      <c r="F986" s="236"/>
      <c r="G986" s="236"/>
      <c r="H986" s="11"/>
      <c r="I986" s="237"/>
      <c r="J986" s="237"/>
      <c r="K986" s="237"/>
      <c r="L986" s="237"/>
      <c r="M986" s="238"/>
      <c r="N986" s="238"/>
      <c r="O986" s="238"/>
      <c r="P986" s="238"/>
      <c r="Q986" s="238"/>
      <c r="R986" s="238"/>
      <c r="S986" s="238"/>
      <c r="T986" s="238"/>
      <c r="U986" s="238"/>
      <c r="V986" s="238"/>
      <c r="W986" s="238"/>
      <c r="X986" s="238"/>
      <c r="Y986" s="238"/>
      <c r="Z986" s="238"/>
      <c r="AA986" s="238"/>
    </row>
    <row r="987" spans="2:27" s="10" customFormat="1">
      <c r="B987" s="235"/>
      <c r="C987" s="11"/>
      <c r="D987" s="11"/>
      <c r="E987" s="11"/>
      <c r="F987" s="236"/>
      <c r="G987" s="236"/>
      <c r="H987" s="11"/>
      <c r="I987" s="237"/>
      <c r="J987" s="237"/>
      <c r="K987" s="237"/>
      <c r="L987" s="237"/>
      <c r="M987" s="238"/>
      <c r="N987" s="238"/>
      <c r="O987" s="238"/>
      <c r="P987" s="238"/>
      <c r="Q987" s="238"/>
      <c r="R987" s="238"/>
      <c r="S987" s="238"/>
      <c r="T987" s="238"/>
      <c r="U987" s="238"/>
      <c r="V987" s="238"/>
      <c r="W987" s="238"/>
      <c r="X987" s="238"/>
      <c r="Y987" s="238"/>
      <c r="Z987" s="238"/>
      <c r="AA987" s="238"/>
    </row>
    <row r="988" spans="2:27" s="10" customFormat="1">
      <c r="B988" s="235"/>
      <c r="C988" s="11"/>
      <c r="D988" s="11"/>
      <c r="E988" s="11"/>
      <c r="F988" s="236"/>
      <c r="G988" s="236"/>
      <c r="H988" s="11"/>
      <c r="I988" s="237"/>
      <c r="J988" s="237"/>
      <c r="K988" s="237"/>
      <c r="L988" s="237"/>
      <c r="M988" s="238"/>
      <c r="N988" s="238"/>
      <c r="O988" s="238"/>
      <c r="P988" s="238"/>
      <c r="Q988" s="238"/>
      <c r="R988" s="238"/>
      <c r="S988" s="238"/>
      <c r="T988" s="238"/>
      <c r="U988" s="238"/>
      <c r="V988" s="238"/>
      <c r="W988" s="238"/>
      <c r="X988" s="238"/>
      <c r="Y988" s="238"/>
      <c r="Z988" s="238"/>
      <c r="AA988" s="238"/>
    </row>
    <row r="989" spans="2:27" s="10" customFormat="1">
      <c r="B989" s="235"/>
      <c r="C989" s="11"/>
      <c r="D989" s="11"/>
      <c r="E989" s="11"/>
      <c r="F989" s="236"/>
      <c r="G989" s="236"/>
      <c r="H989" s="11"/>
      <c r="I989" s="237"/>
      <c r="J989" s="237"/>
      <c r="K989" s="237"/>
      <c r="L989" s="237"/>
      <c r="M989" s="238"/>
      <c r="N989" s="238"/>
      <c r="O989" s="238"/>
      <c r="P989" s="238"/>
      <c r="Q989" s="238"/>
      <c r="R989" s="238"/>
      <c r="S989" s="238"/>
      <c r="T989" s="238"/>
      <c r="U989" s="238"/>
      <c r="V989" s="238"/>
      <c r="W989" s="238"/>
      <c r="X989" s="238"/>
      <c r="Y989" s="238"/>
      <c r="Z989" s="238"/>
      <c r="AA989" s="238"/>
    </row>
    <row r="990" spans="2:27" s="10" customFormat="1">
      <c r="B990" s="235"/>
      <c r="C990" s="11"/>
      <c r="D990" s="11"/>
      <c r="E990" s="11"/>
      <c r="F990" s="236"/>
      <c r="G990" s="236"/>
      <c r="H990" s="11"/>
      <c r="I990" s="237"/>
      <c r="J990" s="237"/>
      <c r="K990" s="237"/>
      <c r="L990" s="237"/>
      <c r="M990" s="238"/>
      <c r="N990" s="238"/>
      <c r="O990" s="238"/>
      <c r="P990" s="238"/>
      <c r="Q990" s="238"/>
      <c r="R990" s="238"/>
      <c r="S990" s="238"/>
      <c r="T990" s="238"/>
      <c r="U990" s="238"/>
      <c r="V990" s="238"/>
      <c r="W990" s="238"/>
      <c r="X990" s="238"/>
      <c r="Y990" s="238"/>
      <c r="Z990" s="238"/>
      <c r="AA990" s="238"/>
    </row>
    <row r="991" spans="2:27" s="10" customFormat="1">
      <c r="B991" s="235"/>
      <c r="C991" s="11"/>
      <c r="D991" s="11"/>
      <c r="E991" s="11"/>
      <c r="F991" s="236"/>
      <c r="G991" s="236"/>
      <c r="H991" s="11"/>
      <c r="I991" s="237"/>
      <c r="J991" s="237"/>
      <c r="K991" s="237"/>
      <c r="L991" s="237"/>
      <c r="M991" s="238"/>
      <c r="N991" s="238"/>
      <c r="O991" s="238"/>
      <c r="P991" s="238"/>
      <c r="Q991" s="238"/>
      <c r="R991" s="238"/>
      <c r="S991" s="238"/>
      <c r="T991" s="238"/>
      <c r="U991" s="238"/>
      <c r="V991" s="238"/>
      <c r="W991" s="238"/>
      <c r="X991" s="238"/>
      <c r="Y991" s="238"/>
      <c r="Z991" s="238"/>
      <c r="AA991" s="238"/>
    </row>
    <row r="992" spans="2:27" s="10" customFormat="1">
      <c r="B992" s="235"/>
      <c r="C992" s="11"/>
      <c r="D992" s="11"/>
      <c r="E992" s="11"/>
      <c r="F992" s="236"/>
      <c r="G992" s="236"/>
      <c r="H992" s="11"/>
      <c r="I992" s="237"/>
      <c r="J992" s="237"/>
      <c r="K992" s="237"/>
      <c r="L992" s="237"/>
      <c r="M992" s="238"/>
      <c r="N992" s="238"/>
      <c r="O992" s="238"/>
      <c r="P992" s="238"/>
      <c r="Q992" s="238"/>
      <c r="R992" s="238"/>
      <c r="S992" s="238"/>
      <c r="T992" s="238"/>
      <c r="U992" s="238"/>
      <c r="V992" s="238"/>
      <c r="W992" s="238"/>
      <c r="X992" s="238"/>
      <c r="Y992" s="238"/>
      <c r="Z992" s="238"/>
      <c r="AA992" s="238"/>
    </row>
    <row r="993" spans="2:27" s="10" customFormat="1">
      <c r="B993" s="235"/>
      <c r="C993" s="11"/>
      <c r="D993" s="11"/>
      <c r="E993" s="11"/>
      <c r="F993" s="236"/>
      <c r="G993" s="236"/>
      <c r="H993" s="11"/>
      <c r="I993" s="237"/>
      <c r="J993" s="237"/>
      <c r="K993" s="237"/>
      <c r="L993" s="237"/>
      <c r="M993" s="238"/>
      <c r="N993" s="238"/>
      <c r="O993" s="238"/>
      <c r="P993" s="238"/>
      <c r="Q993" s="238"/>
      <c r="R993" s="238"/>
      <c r="S993" s="238"/>
      <c r="T993" s="238"/>
      <c r="U993" s="238"/>
      <c r="V993" s="238"/>
      <c r="W993" s="238"/>
      <c r="X993" s="238"/>
      <c r="Y993" s="238"/>
      <c r="Z993" s="238"/>
      <c r="AA993" s="238"/>
    </row>
    <row r="994" spans="2:27" s="10" customFormat="1">
      <c r="B994" s="235"/>
      <c r="C994" s="11"/>
      <c r="D994" s="11"/>
      <c r="E994" s="11"/>
      <c r="F994" s="236"/>
      <c r="G994" s="236"/>
      <c r="H994" s="11"/>
      <c r="I994" s="237"/>
      <c r="J994" s="237"/>
      <c r="K994" s="237"/>
      <c r="L994" s="237"/>
      <c r="M994" s="238"/>
      <c r="N994" s="238"/>
      <c r="O994" s="238"/>
      <c r="P994" s="238"/>
      <c r="Q994" s="238"/>
      <c r="R994" s="238"/>
      <c r="S994" s="238"/>
      <c r="T994" s="238"/>
      <c r="U994" s="238"/>
      <c r="V994" s="238"/>
      <c r="W994" s="238"/>
      <c r="X994" s="238"/>
      <c r="Y994" s="238"/>
      <c r="Z994" s="238"/>
      <c r="AA994" s="238"/>
    </row>
    <row r="995" spans="2:27" s="10" customFormat="1">
      <c r="B995" s="235"/>
      <c r="C995" s="11"/>
      <c r="D995" s="11"/>
      <c r="E995" s="11"/>
      <c r="F995" s="236"/>
      <c r="G995" s="236"/>
      <c r="H995" s="11"/>
      <c r="I995" s="237"/>
      <c r="J995" s="237"/>
      <c r="K995" s="237"/>
      <c r="L995" s="237"/>
      <c r="M995" s="238"/>
      <c r="N995" s="238"/>
      <c r="O995" s="238"/>
      <c r="P995" s="238"/>
      <c r="Q995" s="238"/>
      <c r="R995" s="238"/>
      <c r="S995" s="238"/>
      <c r="T995" s="238"/>
      <c r="U995" s="238"/>
      <c r="V995" s="238"/>
      <c r="W995" s="238"/>
      <c r="X995" s="238"/>
      <c r="Y995" s="238"/>
      <c r="Z995" s="238"/>
      <c r="AA995" s="238"/>
    </row>
    <row r="996" spans="2:27" s="10" customFormat="1">
      <c r="B996" s="235"/>
      <c r="C996" s="11"/>
      <c r="D996" s="11"/>
      <c r="E996" s="11"/>
      <c r="F996" s="236"/>
      <c r="G996" s="236"/>
      <c r="H996" s="11"/>
      <c r="I996" s="237"/>
      <c r="J996" s="237"/>
      <c r="K996" s="237"/>
      <c r="L996" s="237"/>
      <c r="M996" s="238"/>
      <c r="N996" s="238"/>
      <c r="O996" s="238"/>
      <c r="P996" s="238"/>
      <c r="Q996" s="238"/>
      <c r="R996" s="238"/>
      <c r="S996" s="238"/>
      <c r="T996" s="238"/>
      <c r="U996" s="238"/>
      <c r="V996" s="238"/>
      <c r="W996" s="238"/>
      <c r="X996" s="238"/>
      <c r="Y996" s="238"/>
      <c r="Z996" s="238"/>
      <c r="AA996" s="238"/>
    </row>
    <row r="997" spans="2:27" s="10" customFormat="1">
      <c r="B997" s="235"/>
      <c r="C997" s="11"/>
      <c r="D997" s="11"/>
      <c r="E997" s="11"/>
      <c r="F997" s="236"/>
      <c r="G997" s="236"/>
      <c r="H997" s="11"/>
      <c r="I997" s="237"/>
      <c r="J997" s="237"/>
      <c r="K997" s="237"/>
      <c r="L997" s="237"/>
      <c r="M997" s="238"/>
      <c r="N997" s="238"/>
      <c r="O997" s="238"/>
      <c r="P997" s="238"/>
      <c r="Q997" s="238"/>
      <c r="R997" s="238"/>
      <c r="S997" s="238"/>
      <c r="T997" s="238"/>
      <c r="U997" s="238"/>
      <c r="V997" s="238"/>
      <c r="W997" s="238"/>
      <c r="X997" s="238"/>
      <c r="Y997" s="238"/>
      <c r="Z997" s="238"/>
      <c r="AA997" s="238"/>
    </row>
    <row r="998" spans="2:27" s="10" customFormat="1">
      <c r="B998" s="235"/>
      <c r="C998" s="11"/>
      <c r="D998" s="11"/>
      <c r="E998" s="11"/>
      <c r="F998" s="236"/>
      <c r="G998" s="236"/>
      <c r="H998" s="11"/>
      <c r="I998" s="237"/>
      <c r="J998" s="237"/>
      <c r="K998" s="237"/>
      <c r="L998" s="237"/>
      <c r="M998" s="238"/>
      <c r="N998" s="238"/>
      <c r="O998" s="238"/>
      <c r="P998" s="238"/>
      <c r="Q998" s="238"/>
      <c r="R998" s="238"/>
      <c r="S998" s="238"/>
      <c r="T998" s="238"/>
      <c r="U998" s="238"/>
      <c r="V998" s="238"/>
      <c r="W998" s="238"/>
      <c r="X998" s="238"/>
      <c r="Y998" s="238"/>
      <c r="Z998" s="238"/>
      <c r="AA998" s="238"/>
    </row>
    <row r="999" spans="2:27" s="10" customFormat="1">
      <c r="B999" s="235"/>
      <c r="C999" s="11"/>
      <c r="D999" s="11"/>
      <c r="E999" s="11"/>
      <c r="F999" s="236"/>
      <c r="G999" s="236"/>
      <c r="H999" s="11"/>
      <c r="I999" s="237"/>
      <c r="J999" s="237"/>
      <c r="K999" s="237"/>
      <c r="L999" s="237"/>
      <c r="M999" s="238"/>
      <c r="N999" s="238"/>
      <c r="O999" s="238"/>
      <c r="P999" s="238"/>
      <c r="Q999" s="238"/>
      <c r="R999" s="238"/>
      <c r="S999" s="238"/>
      <c r="T999" s="238"/>
      <c r="U999" s="238"/>
      <c r="V999" s="238"/>
      <c r="W999" s="238"/>
      <c r="X999" s="238"/>
      <c r="Y999" s="238"/>
      <c r="Z999" s="238"/>
      <c r="AA999" s="238"/>
    </row>
    <row r="1000" spans="2:27" s="10" customFormat="1">
      <c r="B1000" s="235"/>
      <c r="C1000" s="11"/>
      <c r="D1000" s="11"/>
      <c r="E1000" s="11"/>
      <c r="F1000" s="236"/>
      <c r="G1000" s="236"/>
      <c r="H1000" s="11"/>
      <c r="I1000" s="237"/>
      <c r="J1000" s="237"/>
      <c r="K1000" s="237"/>
      <c r="L1000" s="237"/>
      <c r="M1000" s="238"/>
      <c r="N1000" s="238"/>
      <c r="O1000" s="238"/>
      <c r="P1000" s="238"/>
      <c r="Q1000" s="238"/>
      <c r="R1000" s="238"/>
      <c r="S1000" s="238"/>
      <c r="T1000" s="238"/>
      <c r="U1000" s="238"/>
      <c r="V1000" s="238"/>
      <c r="W1000" s="238"/>
      <c r="X1000" s="238"/>
      <c r="Y1000" s="238"/>
      <c r="Z1000" s="238"/>
      <c r="AA1000" s="238"/>
    </row>
    <row r="1001" spans="2:27" s="10" customFormat="1">
      <c r="B1001" s="235"/>
      <c r="C1001" s="11"/>
      <c r="D1001" s="11"/>
      <c r="E1001" s="11"/>
      <c r="F1001" s="236"/>
      <c r="G1001" s="236"/>
      <c r="H1001" s="11"/>
      <c r="I1001" s="237"/>
      <c r="J1001" s="237"/>
      <c r="K1001" s="237"/>
      <c r="L1001" s="237"/>
      <c r="M1001" s="238"/>
      <c r="N1001" s="238"/>
      <c r="O1001" s="238"/>
      <c r="P1001" s="238"/>
      <c r="Q1001" s="238"/>
      <c r="R1001" s="238"/>
      <c r="S1001" s="238"/>
      <c r="T1001" s="238"/>
      <c r="U1001" s="238"/>
      <c r="V1001" s="238"/>
      <c r="W1001" s="238"/>
      <c r="X1001" s="238"/>
      <c r="Y1001" s="238"/>
      <c r="Z1001" s="238"/>
      <c r="AA1001" s="238"/>
    </row>
    <row r="1002" spans="2:27" s="10" customFormat="1">
      <c r="B1002" s="235"/>
      <c r="C1002" s="11"/>
      <c r="D1002" s="11"/>
      <c r="E1002" s="11"/>
      <c r="F1002" s="236"/>
      <c r="G1002" s="236"/>
      <c r="H1002" s="11"/>
      <c r="I1002" s="237"/>
      <c r="J1002" s="237"/>
      <c r="K1002" s="237"/>
      <c r="L1002" s="237"/>
      <c r="M1002" s="238"/>
      <c r="N1002" s="238"/>
      <c r="O1002" s="238"/>
      <c r="P1002" s="238"/>
      <c r="Q1002" s="238"/>
      <c r="R1002" s="238"/>
      <c r="S1002" s="238"/>
      <c r="T1002" s="238"/>
      <c r="U1002" s="238"/>
      <c r="V1002" s="238"/>
      <c r="W1002" s="238"/>
      <c r="X1002" s="238"/>
      <c r="Y1002" s="238"/>
      <c r="Z1002" s="238"/>
      <c r="AA1002" s="238"/>
    </row>
    <row r="1003" spans="2:27" s="10" customFormat="1">
      <c r="B1003" s="235"/>
      <c r="C1003" s="11"/>
      <c r="D1003" s="11"/>
      <c r="E1003" s="11"/>
      <c r="F1003" s="236"/>
      <c r="G1003" s="236"/>
      <c r="H1003" s="11"/>
      <c r="I1003" s="237"/>
      <c r="J1003" s="237"/>
      <c r="K1003" s="237"/>
      <c r="L1003" s="237"/>
      <c r="M1003" s="238"/>
      <c r="N1003" s="238"/>
      <c r="O1003" s="238"/>
      <c r="P1003" s="238"/>
      <c r="Q1003" s="238"/>
      <c r="R1003" s="238"/>
      <c r="S1003" s="238"/>
      <c r="T1003" s="238"/>
      <c r="U1003" s="238"/>
      <c r="V1003" s="238"/>
      <c r="W1003" s="238"/>
      <c r="X1003" s="238"/>
      <c r="Y1003" s="238"/>
      <c r="Z1003" s="238"/>
      <c r="AA1003" s="238"/>
    </row>
    <row r="1004" spans="2:27" s="10" customFormat="1">
      <c r="B1004" s="235"/>
      <c r="C1004" s="11"/>
      <c r="D1004" s="11"/>
      <c r="E1004" s="11"/>
      <c r="F1004" s="236"/>
      <c r="G1004" s="236"/>
      <c r="H1004" s="11"/>
      <c r="I1004" s="237"/>
      <c r="J1004" s="237"/>
      <c r="K1004" s="237"/>
      <c r="L1004" s="237"/>
      <c r="M1004" s="238"/>
      <c r="N1004" s="238"/>
      <c r="O1004" s="238"/>
      <c r="P1004" s="238"/>
      <c r="Q1004" s="238"/>
      <c r="R1004" s="238"/>
      <c r="S1004" s="238"/>
      <c r="T1004" s="238"/>
      <c r="U1004" s="238"/>
      <c r="V1004" s="238"/>
      <c r="W1004" s="238"/>
      <c r="X1004" s="238"/>
      <c r="Y1004" s="238"/>
      <c r="Z1004" s="238"/>
      <c r="AA1004" s="238"/>
    </row>
    <row r="1005" spans="2:27" s="10" customFormat="1">
      <c r="B1005" s="235"/>
      <c r="C1005" s="11"/>
      <c r="D1005" s="11"/>
      <c r="E1005" s="11"/>
      <c r="F1005" s="236"/>
      <c r="G1005" s="236"/>
      <c r="H1005" s="11"/>
      <c r="I1005" s="237"/>
      <c r="J1005" s="237"/>
      <c r="K1005" s="237"/>
      <c r="L1005" s="237"/>
      <c r="M1005" s="238"/>
      <c r="N1005" s="238"/>
      <c r="O1005" s="238"/>
      <c r="P1005" s="238"/>
      <c r="Q1005" s="238"/>
      <c r="R1005" s="238"/>
      <c r="S1005" s="238"/>
      <c r="T1005" s="238"/>
      <c r="U1005" s="238"/>
      <c r="V1005" s="238"/>
      <c r="W1005" s="238"/>
      <c r="X1005" s="238"/>
      <c r="Y1005" s="238"/>
      <c r="Z1005" s="238"/>
      <c r="AA1005" s="238"/>
    </row>
    <row r="1006" spans="2:27" s="10" customFormat="1">
      <c r="B1006" s="235"/>
      <c r="C1006" s="11"/>
      <c r="D1006" s="11"/>
      <c r="E1006" s="11"/>
      <c r="F1006" s="236"/>
      <c r="G1006" s="236"/>
      <c r="H1006" s="11"/>
      <c r="I1006" s="237"/>
      <c r="J1006" s="237"/>
      <c r="K1006" s="237"/>
      <c r="L1006" s="237"/>
      <c r="M1006" s="238"/>
      <c r="N1006" s="238"/>
      <c r="O1006" s="238"/>
      <c r="P1006" s="238"/>
      <c r="Q1006" s="238"/>
      <c r="R1006" s="238"/>
      <c r="S1006" s="238"/>
      <c r="T1006" s="238"/>
      <c r="U1006" s="238"/>
      <c r="V1006" s="238"/>
      <c r="W1006" s="238"/>
      <c r="X1006" s="238"/>
      <c r="Y1006" s="238"/>
      <c r="Z1006" s="238"/>
      <c r="AA1006" s="238"/>
    </row>
    <row r="1007" spans="2:27" s="10" customFormat="1">
      <c r="B1007" s="235"/>
      <c r="C1007" s="11"/>
      <c r="D1007" s="11"/>
      <c r="E1007" s="11"/>
      <c r="F1007" s="236"/>
      <c r="G1007" s="236"/>
      <c r="H1007" s="11"/>
      <c r="I1007" s="237"/>
      <c r="J1007" s="237"/>
      <c r="K1007" s="237"/>
      <c r="L1007" s="237"/>
      <c r="M1007" s="238"/>
      <c r="N1007" s="238"/>
      <c r="O1007" s="238"/>
      <c r="P1007" s="238"/>
      <c r="Q1007" s="238"/>
      <c r="R1007" s="238"/>
      <c r="S1007" s="238"/>
      <c r="T1007" s="238"/>
      <c r="U1007" s="238"/>
      <c r="V1007" s="238"/>
      <c r="W1007" s="238"/>
      <c r="X1007" s="238"/>
      <c r="Y1007" s="238"/>
      <c r="Z1007" s="238"/>
      <c r="AA1007" s="238"/>
    </row>
    <row r="1008" spans="2:27" s="10" customFormat="1">
      <c r="B1008" s="235"/>
      <c r="C1008" s="11"/>
      <c r="D1008" s="11"/>
      <c r="E1008" s="11"/>
      <c r="F1008" s="236"/>
      <c r="G1008" s="236"/>
      <c r="H1008" s="11"/>
      <c r="I1008" s="237"/>
      <c r="J1008" s="237"/>
      <c r="K1008" s="237"/>
      <c r="L1008" s="237"/>
      <c r="M1008" s="238"/>
      <c r="N1008" s="238"/>
      <c r="O1008" s="238"/>
      <c r="P1008" s="238"/>
      <c r="Q1008" s="238"/>
      <c r="R1008" s="238"/>
      <c r="S1008" s="238"/>
      <c r="T1008" s="238"/>
      <c r="U1008" s="238"/>
      <c r="V1008" s="238"/>
      <c r="W1008" s="238"/>
      <c r="X1008" s="238"/>
      <c r="Y1008" s="238"/>
      <c r="Z1008" s="238"/>
      <c r="AA1008" s="238"/>
    </row>
    <row r="1009" spans="2:27" s="10" customFormat="1">
      <c r="B1009" s="235"/>
      <c r="C1009" s="11"/>
      <c r="D1009" s="11"/>
      <c r="E1009" s="11"/>
      <c r="F1009" s="236"/>
      <c r="G1009" s="236"/>
      <c r="H1009" s="11"/>
      <c r="I1009" s="237"/>
      <c r="J1009" s="237"/>
      <c r="K1009" s="237"/>
      <c r="L1009" s="237"/>
      <c r="M1009" s="238"/>
      <c r="N1009" s="238"/>
      <c r="O1009" s="238"/>
      <c r="P1009" s="238"/>
      <c r="Q1009" s="238"/>
      <c r="R1009" s="238"/>
      <c r="S1009" s="238"/>
      <c r="T1009" s="238"/>
      <c r="U1009" s="238"/>
      <c r="V1009" s="238"/>
      <c r="W1009" s="238"/>
      <c r="X1009" s="238"/>
      <c r="Y1009" s="238"/>
      <c r="Z1009" s="238"/>
      <c r="AA1009" s="238"/>
    </row>
    <row r="1010" spans="2:27" s="10" customFormat="1">
      <c r="B1010" s="235"/>
      <c r="C1010" s="11"/>
      <c r="D1010" s="11"/>
      <c r="E1010" s="11"/>
      <c r="F1010" s="236"/>
      <c r="G1010" s="236"/>
      <c r="H1010" s="11"/>
      <c r="I1010" s="237"/>
      <c r="J1010" s="237"/>
      <c r="K1010" s="237"/>
      <c r="L1010" s="237"/>
      <c r="M1010" s="238"/>
      <c r="N1010" s="238"/>
      <c r="O1010" s="238"/>
      <c r="P1010" s="238"/>
      <c r="Q1010" s="238"/>
      <c r="R1010" s="238"/>
      <c r="S1010" s="238"/>
      <c r="T1010" s="238"/>
      <c r="U1010" s="238"/>
      <c r="V1010" s="238"/>
      <c r="W1010" s="238"/>
      <c r="X1010" s="238"/>
      <c r="Y1010" s="238"/>
      <c r="Z1010" s="238"/>
      <c r="AA1010" s="238"/>
    </row>
    <row r="1011" spans="2:27" s="10" customFormat="1">
      <c r="B1011" s="235"/>
      <c r="C1011" s="11"/>
      <c r="D1011" s="11"/>
      <c r="E1011" s="11"/>
      <c r="F1011" s="236"/>
      <c r="G1011" s="236"/>
      <c r="H1011" s="11"/>
      <c r="I1011" s="237"/>
      <c r="J1011" s="237"/>
      <c r="K1011" s="237"/>
      <c r="L1011" s="237"/>
      <c r="M1011" s="238"/>
      <c r="N1011" s="238"/>
      <c r="O1011" s="238"/>
      <c r="P1011" s="238"/>
      <c r="Q1011" s="238"/>
      <c r="R1011" s="238"/>
      <c r="S1011" s="238"/>
      <c r="T1011" s="238"/>
      <c r="U1011" s="238"/>
      <c r="V1011" s="238"/>
      <c r="W1011" s="238"/>
      <c r="X1011" s="238"/>
      <c r="Y1011" s="238"/>
      <c r="Z1011" s="238"/>
      <c r="AA1011" s="238"/>
    </row>
    <row r="1012" spans="2:27" s="10" customFormat="1">
      <c r="B1012" s="235"/>
      <c r="C1012" s="11"/>
      <c r="D1012" s="11"/>
      <c r="E1012" s="11"/>
      <c r="F1012" s="236"/>
      <c r="G1012" s="236"/>
      <c r="H1012" s="11"/>
      <c r="I1012" s="237"/>
      <c r="J1012" s="237"/>
      <c r="K1012" s="237"/>
      <c r="L1012" s="237"/>
      <c r="M1012" s="238"/>
      <c r="N1012" s="238"/>
      <c r="O1012" s="238"/>
      <c r="P1012" s="238"/>
      <c r="Q1012" s="238"/>
      <c r="R1012" s="238"/>
      <c r="S1012" s="238"/>
      <c r="T1012" s="238"/>
      <c r="U1012" s="238"/>
      <c r="V1012" s="238"/>
      <c r="W1012" s="238"/>
      <c r="X1012" s="238"/>
      <c r="Y1012" s="238"/>
      <c r="Z1012" s="238"/>
      <c r="AA1012" s="238"/>
    </row>
    <row r="1013" spans="2:27" s="10" customFormat="1">
      <c r="B1013" s="235"/>
      <c r="C1013" s="11"/>
      <c r="D1013" s="11"/>
      <c r="E1013" s="11"/>
      <c r="F1013" s="236"/>
      <c r="G1013" s="236"/>
      <c r="H1013" s="11"/>
      <c r="I1013" s="237"/>
      <c r="J1013" s="237"/>
      <c r="K1013" s="237"/>
      <c r="L1013" s="237"/>
      <c r="M1013" s="238"/>
      <c r="N1013" s="238"/>
      <c r="O1013" s="238"/>
      <c r="P1013" s="238"/>
      <c r="Q1013" s="238"/>
      <c r="R1013" s="238"/>
      <c r="S1013" s="238"/>
      <c r="T1013" s="238"/>
      <c r="U1013" s="238"/>
      <c r="V1013" s="238"/>
      <c r="W1013" s="238"/>
      <c r="X1013" s="238"/>
      <c r="Y1013" s="238"/>
      <c r="Z1013" s="238"/>
      <c r="AA1013" s="238"/>
    </row>
    <row r="1014" spans="2:27" s="10" customFormat="1">
      <c r="B1014" s="235"/>
      <c r="C1014" s="11"/>
      <c r="D1014" s="11"/>
      <c r="E1014" s="11"/>
      <c r="F1014" s="236"/>
      <c r="G1014" s="236"/>
      <c r="H1014" s="11"/>
      <c r="I1014" s="237"/>
      <c r="J1014" s="237"/>
      <c r="K1014" s="237"/>
      <c r="L1014" s="237"/>
      <c r="M1014" s="238"/>
      <c r="N1014" s="238"/>
      <c r="O1014" s="238"/>
      <c r="P1014" s="238"/>
      <c r="Q1014" s="238"/>
      <c r="R1014" s="238"/>
      <c r="S1014" s="238"/>
      <c r="T1014" s="238"/>
      <c r="U1014" s="238"/>
      <c r="V1014" s="238"/>
      <c r="W1014" s="238"/>
      <c r="X1014" s="238"/>
      <c r="Y1014" s="238"/>
      <c r="Z1014" s="238"/>
      <c r="AA1014" s="238"/>
    </row>
    <row r="1015" spans="2:27" s="10" customFormat="1">
      <c r="B1015" s="235"/>
      <c r="C1015" s="11"/>
      <c r="D1015" s="11"/>
      <c r="E1015" s="11"/>
      <c r="F1015" s="236"/>
      <c r="G1015" s="236"/>
      <c r="H1015" s="11"/>
      <c r="I1015" s="237"/>
      <c r="J1015" s="237"/>
      <c r="K1015" s="237"/>
      <c r="L1015" s="237"/>
      <c r="M1015" s="238"/>
      <c r="N1015" s="238"/>
      <c r="O1015" s="238"/>
      <c r="P1015" s="238"/>
      <c r="Q1015" s="238"/>
      <c r="R1015" s="238"/>
      <c r="S1015" s="238"/>
      <c r="T1015" s="238"/>
      <c r="U1015" s="238"/>
      <c r="V1015" s="238"/>
      <c r="W1015" s="238"/>
      <c r="X1015" s="238"/>
      <c r="Y1015" s="238"/>
      <c r="Z1015" s="238"/>
      <c r="AA1015" s="238"/>
    </row>
    <row r="1016" spans="2:27" s="10" customFormat="1">
      <c r="B1016" s="235"/>
      <c r="C1016" s="11"/>
      <c r="D1016" s="11"/>
      <c r="E1016" s="11"/>
      <c r="F1016" s="236"/>
      <c r="G1016" s="236"/>
      <c r="H1016" s="11"/>
      <c r="I1016" s="237"/>
      <c r="J1016" s="237"/>
      <c r="K1016" s="237"/>
      <c r="L1016" s="237"/>
      <c r="M1016" s="238"/>
      <c r="N1016" s="238"/>
      <c r="O1016" s="238"/>
      <c r="P1016" s="238"/>
      <c r="Q1016" s="238"/>
      <c r="R1016" s="238"/>
      <c r="S1016" s="238"/>
      <c r="T1016" s="238"/>
      <c r="U1016" s="238"/>
      <c r="V1016" s="238"/>
      <c r="W1016" s="238"/>
      <c r="X1016" s="238"/>
      <c r="Y1016" s="238"/>
      <c r="Z1016" s="238"/>
      <c r="AA1016" s="238"/>
    </row>
    <row r="1017" spans="2:27" s="10" customFormat="1">
      <c r="B1017" s="235"/>
      <c r="C1017" s="11"/>
      <c r="D1017" s="11"/>
      <c r="E1017" s="11"/>
      <c r="F1017" s="236"/>
      <c r="G1017" s="236"/>
      <c r="H1017" s="11"/>
      <c r="I1017" s="237"/>
      <c r="J1017" s="237"/>
      <c r="K1017" s="237"/>
      <c r="L1017" s="237"/>
      <c r="M1017" s="238"/>
      <c r="N1017" s="238"/>
      <c r="O1017" s="238"/>
      <c r="P1017" s="238"/>
      <c r="Q1017" s="238"/>
      <c r="R1017" s="238"/>
      <c r="S1017" s="238"/>
      <c r="T1017" s="238"/>
      <c r="U1017" s="238"/>
      <c r="V1017" s="238"/>
      <c r="W1017" s="238"/>
      <c r="X1017" s="238"/>
      <c r="Y1017" s="238"/>
      <c r="Z1017" s="238"/>
      <c r="AA1017" s="238"/>
    </row>
    <row r="1018" spans="2:27" s="10" customFormat="1">
      <c r="B1018" s="235"/>
      <c r="C1018" s="11"/>
      <c r="D1018" s="11"/>
      <c r="E1018" s="11"/>
      <c r="F1018" s="236"/>
      <c r="G1018" s="236"/>
      <c r="H1018" s="11"/>
      <c r="I1018" s="237"/>
      <c r="J1018" s="237"/>
      <c r="K1018" s="237"/>
      <c r="L1018" s="237"/>
      <c r="M1018" s="238"/>
      <c r="N1018" s="238"/>
      <c r="O1018" s="238"/>
      <c r="P1018" s="238"/>
      <c r="Q1018" s="238"/>
      <c r="R1018" s="238"/>
      <c r="S1018" s="238"/>
      <c r="T1018" s="238"/>
      <c r="U1018" s="238"/>
      <c r="V1018" s="238"/>
      <c r="W1018" s="238"/>
      <c r="X1018" s="238"/>
      <c r="Y1018" s="238"/>
      <c r="Z1018" s="238"/>
      <c r="AA1018" s="238"/>
    </row>
    <row r="1019" spans="2:27" s="10" customFormat="1">
      <c r="B1019" s="235"/>
      <c r="C1019" s="11"/>
      <c r="D1019" s="11"/>
      <c r="E1019" s="11"/>
      <c r="F1019" s="236"/>
      <c r="G1019" s="236"/>
      <c r="H1019" s="11"/>
      <c r="I1019" s="237"/>
      <c r="J1019" s="237"/>
      <c r="K1019" s="237"/>
      <c r="L1019" s="237"/>
      <c r="M1019" s="238"/>
      <c r="N1019" s="238"/>
      <c r="O1019" s="238"/>
      <c r="P1019" s="238"/>
      <c r="Q1019" s="238"/>
      <c r="R1019" s="238"/>
      <c r="S1019" s="238"/>
      <c r="T1019" s="238"/>
      <c r="U1019" s="238"/>
      <c r="V1019" s="238"/>
      <c r="W1019" s="238"/>
      <c r="X1019" s="238"/>
      <c r="Y1019" s="238"/>
      <c r="Z1019" s="238"/>
      <c r="AA1019" s="238"/>
    </row>
    <row r="1020" spans="2:27" s="10" customFormat="1">
      <c r="B1020" s="235"/>
      <c r="C1020" s="11"/>
      <c r="D1020" s="11"/>
      <c r="E1020" s="11"/>
      <c r="F1020" s="236"/>
      <c r="G1020" s="236"/>
      <c r="H1020" s="11"/>
      <c r="I1020" s="237"/>
      <c r="J1020" s="237"/>
      <c r="K1020" s="237"/>
      <c r="L1020" s="237"/>
      <c r="M1020" s="238"/>
      <c r="N1020" s="238"/>
      <c r="O1020" s="238"/>
      <c r="P1020" s="238"/>
      <c r="Q1020" s="238"/>
      <c r="R1020" s="238"/>
      <c r="S1020" s="238"/>
      <c r="T1020" s="238"/>
      <c r="U1020" s="238"/>
      <c r="V1020" s="238"/>
      <c r="W1020" s="238"/>
      <c r="X1020" s="238"/>
      <c r="Y1020" s="238"/>
      <c r="Z1020" s="238"/>
      <c r="AA1020" s="238"/>
    </row>
    <row r="1021" spans="2:27" s="10" customFormat="1">
      <c r="B1021" s="235"/>
      <c r="C1021" s="11"/>
      <c r="D1021" s="11"/>
      <c r="E1021" s="11"/>
      <c r="F1021" s="236"/>
      <c r="G1021" s="236"/>
      <c r="H1021" s="11"/>
      <c r="I1021" s="237"/>
      <c r="J1021" s="237"/>
      <c r="K1021" s="237"/>
      <c r="L1021" s="237"/>
      <c r="M1021" s="238"/>
      <c r="N1021" s="238"/>
      <c r="O1021" s="238"/>
      <c r="P1021" s="238"/>
      <c r="Q1021" s="238"/>
      <c r="R1021" s="238"/>
      <c r="S1021" s="238"/>
      <c r="T1021" s="238"/>
      <c r="U1021" s="238"/>
      <c r="V1021" s="238"/>
      <c r="W1021" s="238"/>
      <c r="X1021" s="238"/>
      <c r="Y1021" s="238"/>
      <c r="Z1021" s="238"/>
      <c r="AA1021" s="238"/>
    </row>
    <row r="1022" spans="2:27" s="10" customFormat="1">
      <c r="B1022" s="235"/>
      <c r="C1022" s="11"/>
      <c r="D1022" s="11"/>
      <c r="E1022" s="11"/>
      <c r="F1022" s="236"/>
      <c r="G1022" s="236"/>
      <c r="H1022" s="11"/>
      <c r="I1022" s="237"/>
      <c r="J1022" s="237"/>
      <c r="K1022" s="237"/>
      <c r="L1022" s="237"/>
      <c r="M1022" s="238"/>
      <c r="N1022" s="238"/>
      <c r="O1022" s="238"/>
      <c r="P1022" s="238"/>
      <c r="Q1022" s="238"/>
      <c r="R1022" s="238"/>
      <c r="S1022" s="238"/>
      <c r="T1022" s="238"/>
      <c r="U1022" s="238"/>
      <c r="V1022" s="238"/>
      <c r="W1022" s="238"/>
      <c r="X1022" s="238"/>
      <c r="Y1022" s="238"/>
      <c r="Z1022" s="238"/>
      <c r="AA1022" s="238"/>
    </row>
    <row r="1023" spans="2:27" s="10" customFormat="1">
      <c r="B1023" s="235"/>
      <c r="C1023" s="11"/>
      <c r="D1023" s="11"/>
      <c r="E1023" s="11"/>
      <c r="F1023" s="236"/>
      <c r="G1023" s="236"/>
      <c r="H1023" s="11"/>
      <c r="I1023" s="237"/>
      <c r="J1023" s="237"/>
      <c r="K1023" s="237"/>
      <c r="L1023" s="237"/>
      <c r="M1023" s="238"/>
      <c r="N1023" s="238"/>
      <c r="O1023" s="238"/>
      <c r="P1023" s="238"/>
      <c r="Q1023" s="238"/>
      <c r="R1023" s="238"/>
      <c r="S1023" s="238"/>
      <c r="T1023" s="238"/>
      <c r="U1023" s="238"/>
      <c r="V1023" s="238"/>
      <c r="W1023" s="238"/>
      <c r="X1023" s="238"/>
      <c r="Y1023" s="238"/>
      <c r="Z1023" s="238"/>
      <c r="AA1023" s="238"/>
    </row>
    <row r="1024" spans="2:27" s="10" customFormat="1">
      <c r="B1024" s="235"/>
      <c r="C1024" s="11"/>
      <c r="D1024" s="11"/>
      <c r="E1024" s="11"/>
      <c r="F1024" s="236"/>
      <c r="G1024" s="236"/>
      <c r="H1024" s="11"/>
      <c r="I1024" s="237"/>
      <c r="J1024" s="237"/>
      <c r="K1024" s="237"/>
      <c r="L1024" s="237"/>
      <c r="M1024" s="238"/>
      <c r="N1024" s="238"/>
      <c r="O1024" s="238"/>
      <c r="P1024" s="238"/>
      <c r="Q1024" s="238"/>
      <c r="R1024" s="238"/>
      <c r="S1024" s="238"/>
      <c r="T1024" s="238"/>
      <c r="U1024" s="238"/>
      <c r="V1024" s="238"/>
      <c r="W1024" s="238"/>
      <c r="X1024" s="238"/>
      <c r="Y1024" s="238"/>
      <c r="Z1024" s="238"/>
      <c r="AA1024" s="238"/>
    </row>
    <row r="1025" spans="2:27" s="10" customFormat="1">
      <c r="B1025" s="235"/>
      <c r="C1025" s="11"/>
      <c r="D1025" s="11"/>
      <c r="E1025" s="11"/>
      <c r="F1025" s="236"/>
      <c r="G1025" s="236"/>
      <c r="H1025" s="11"/>
      <c r="I1025" s="237"/>
      <c r="J1025" s="237"/>
      <c r="K1025" s="237"/>
      <c r="L1025" s="237"/>
      <c r="M1025" s="238"/>
      <c r="N1025" s="238"/>
      <c r="O1025" s="238"/>
      <c r="P1025" s="238"/>
      <c r="Q1025" s="238"/>
      <c r="R1025" s="238"/>
      <c r="S1025" s="238"/>
      <c r="T1025" s="238"/>
      <c r="U1025" s="238"/>
      <c r="V1025" s="238"/>
      <c r="W1025" s="238"/>
      <c r="X1025" s="238"/>
      <c r="Y1025" s="238"/>
      <c r="Z1025" s="238"/>
      <c r="AA1025" s="238"/>
    </row>
    <row r="1026" spans="2:27" s="10" customFormat="1">
      <c r="B1026" s="235"/>
      <c r="C1026" s="11"/>
      <c r="D1026" s="11"/>
      <c r="E1026" s="11"/>
      <c r="F1026" s="236"/>
      <c r="G1026" s="236"/>
      <c r="H1026" s="11"/>
      <c r="I1026" s="237"/>
      <c r="J1026" s="237"/>
      <c r="K1026" s="237"/>
      <c r="L1026" s="237"/>
      <c r="M1026" s="238"/>
      <c r="N1026" s="238"/>
      <c r="O1026" s="238"/>
      <c r="P1026" s="238"/>
      <c r="Q1026" s="238"/>
      <c r="R1026" s="238"/>
      <c r="S1026" s="238"/>
      <c r="T1026" s="238"/>
      <c r="U1026" s="238"/>
      <c r="V1026" s="238"/>
      <c r="W1026" s="238"/>
      <c r="X1026" s="238"/>
      <c r="Y1026" s="238"/>
      <c r="Z1026" s="238"/>
      <c r="AA1026" s="238"/>
    </row>
    <row r="1027" spans="2:27" s="10" customFormat="1">
      <c r="B1027" s="235"/>
      <c r="C1027" s="11"/>
      <c r="D1027" s="11"/>
      <c r="E1027" s="11"/>
      <c r="F1027" s="236"/>
      <c r="G1027" s="236"/>
      <c r="H1027" s="11"/>
      <c r="I1027" s="237"/>
      <c r="J1027" s="237"/>
      <c r="K1027" s="237"/>
      <c r="L1027" s="237"/>
      <c r="M1027" s="238"/>
      <c r="N1027" s="238"/>
      <c r="O1027" s="238"/>
      <c r="P1027" s="238"/>
      <c r="Q1027" s="238"/>
      <c r="R1027" s="238"/>
      <c r="S1027" s="238"/>
      <c r="T1027" s="238"/>
      <c r="U1027" s="238"/>
      <c r="V1027" s="238"/>
      <c r="W1027" s="238"/>
      <c r="X1027" s="238"/>
      <c r="Y1027" s="238"/>
      <c r="Z1027" s="238"/>
      <c r="AA1027" s="238"/>
    </row>
    <row r="1028" spans="2:27" s="10" customFormat="1">
      <c r="B1028" s="235"/>
      <c r="C1028" s="11"/>
      <c r="D1028" s="11"/>
      <c r="E1028" s="11"/>
      <c r="F1028" s="236"/>
      <c r="G1028" s="236"/>
      <c r="H1028" s="11"/>
      <c r="I1028" s="237"/>
      <c r="J1028" s="237"/>
      <c r="K1028" s="237"/>
      <c r="L1028" s="237"/>
      <c r="M1028" s="238"/>
      <c r="N1028" s="238"/>
      <c r="O1028" s="238"/>
      <c r="P1028" s="238"/>
      <c r="Q1028" s="238"/>
      <c r="R1028" s="238"/>
      <c r="S1028" s="238"/>
      <c r="T1028" s="238"/>
      <c r="U1028" s="238"/>
      <c r="V1028" s="238"/>
      <c r="W1028" s="238"/>
      <c r="X1028" s="238"/>
      <c r="Y1028" s="238"/>
      <c r="Z1028" s="238"/>
      <c r="AA1028" s="238"/>
    </row>
    <row r="1029" spans="2:27" s="10" customFormat="1">
      <c r="B1029" s="235"/>
      <c r="C1029" s="11"/>
      <c r="D1029" s="11"/>
      <c r="E1029" s="11"/>
      <c r="F1029" s="236"/>
      <c r="G1029" s="236"/>
      <c r="H1029" s="11"/>
      <c r="I1029" s="237"/>
      <c r="J1029" s="237"/>
      <c r="K1029" s="237"/>
      <c r="L1029" s="237"/>
      <c r="M1029" s="238"/>
      <c r="N1029" s="238"/>
      <c r="O1029" s="238"/>
      <c r="P1029" s="238"/>
      <c r="Q1029" s="238"/>
      <c r="R1029" s="238"/>
      <c r="S1029" s="238"/>
      <c r="T1029" s="238"/>
      <c r="U1029" s="238"/>
      <c r="V1029" s="238"/>
      <c r="W1029" s="238"/>
      <c r="X1029" s="238"/>
      <c r="Y1029" s="238"/>
      <c r="Z1029" s="238"/>
      <c r="AA1029" s="238"/>
    </row>
    <row r="1030" spans="2:27" s="10" customFormat="1">
      <c r="B1030" s="235"/>
      <c r="C1030" s="11"/>
      <c r="D1030" s="11"/>
      <c r="E1030" s="11"/>
      <c r="F1030" s="236"/>
      <c r="G1030" s="236"/>
      <c r="H1030" s="11"/>
      <c r="I1030" s="237"/>
      <c r="J1030" s="237"/>
      <c r="K1030" s="237"/>
      <c r="L1030" s="237"/>
      <c r="M1030" s="238"/>
      <c r="N1030" s="238"/>
      <c r="O1030" s="238"/>
      <c r="P1030" s="238"/>
      <c r="Q1030" s="238"/>
      <c r="R1030" s="238"/>
      <c r="S1030" s="238"/>
      <c r="T1030" s="238"/>
      <c r="U1030" s="238"/>
      <c r="V1030" s="238"/>
      <c r="W1030" s="238"/>
      <c r="X1030" s="238"/>
      <c r="Y1030" s="238"/>
      <c r="Z1030" s="238"/>
      <c r="AA1030" s="238"/>
    </row>
    <row r="1031" spans="2:27" s="10" customFormat="1">
      <c r="B1031" s="235"/>
      <c r="C1031" s="11"/>
      <c r="D1031" s="11"/>
      <c r="E1031" s="11"/>
      <c r="F1031" s="236"/>
      <c r="G1031" s="236"/>
      <c r="H1031" s="11"/>
      <c r="I1031" s="237"/>
      <c r="J1031" s="237"/>
      <c r="K1031" s="237"/>
      <c r="L1031" s="237"/>
      <c r="M1031" s="238"/>
      <c r="N1031" s="238"/>
      <c r="O1031" s="238"/>
      <c r="P1031" s="238"/>
      <c r="Q1031" s="238"/>
      <c r="R1031" s="238"/>
      <c r="S1031" s="238"/>
      <c r="T1031" s="238"/>
      <c r="U1031" s="238"/>
      <c r="V1031" s="238"/>
      <c r="W1031" s="238"/>
      <c r="X1031" s="238"/>
      <c r="Y1031" s="238"/>
      <c r="Z1031" s="238"/>
      <c r="AA1031" s="238"/>
    </row>
    <row r="1032" spans="2:27" s="10" customFormat="1">
      <c r="B1032" s="235"/>
      <c r="C1032" s="11"/>
      <c r="D1032" s="11"/>
      <c r="E1032" s="11"/>
      <c r="F1032" s="236"/>
      <c r="G1032" s="236"/>
      <c r="H1032" s="11"/>
      <c r="I1032" s="237"/>
      <c r="J1032" s="237"/>
      <c r="K1032" s="237"/>
      <c r="L1032" s="237"/>
      <c r="M1032" s="238"/>
      <c r="N1032" s="238"/>
      <c r="O1032" s="238"/>
      <c r="P1032" s="238"/>
      <c r="Q1032" s="238"/>
      <c r="R1032" s="238"/>
      <c r="S1032" s="238"/>
      <c r="T1032" s="238"/>
      <c r="U1032" s="238"/>
      <c r="V1032" s="238"/>
      <c r="W1032" s="238"/>
      <c r="X1032" s="238"/>
      <c r="Y1032" s="238"/>
      <c r="Z1032" s="238"/>
      <c r="AA1032" s="238"/>
    </row>
    <row r="1033" spans="2:27" s="10" customFormat="1">
      <c r="B1033" s="235"/>
      <c r="C1033" s="11"/>
      <c r="D1033" s="11"/>
      <c r="E1033" s="11"/>
      <c r="F1033" s="236"/>
      <c r="G1033" s="236"/>
      <c r="H1033" s="11"/>
      <c r="I1033" s="237"/>
      <c r="J1033" s="237"/>
      <c r="K1033" s="237"/>
      <c r="L1033" s="237"/>
      <c r="M1033" s="238"/>
      <c r="N1033" s="238"/>
      <c r="O1033" s="238"/>
      <c r="P1033" s="238"/>
      <c r="Q1033" s="238"/>
      <c r="R1033" s="238"/>
      <c r="S1033" s="238"/>
      <c r="T1033" s="238"/>
      <c r="U1033" s="238"/>
      <c r="V1033" s="238"/>
      <c r="W1033" s="238"/>
      <c r="X1033" s="238"/>
      <c r="Y1033" s="238"/>
      <c r="Z1033" s="238"/>
      <c r="AA1033" s="238"/>
    </row>
    <row r="1034" spans="2:27" s="10" customFormat="1">
      <c r="B1034" s="235"/>
      <c r="C1034" s="11"/>
      <c r="D1034" s="11"/>
      <c r="E1034" s="11"/>
      <c r="F1034" s="236"/>
      <c r="G1034" s="236"/>
      <c r="H1034" s="11"/>
      <c r="I1034" s="237"/>
      <c r="J1034" s="237"/>
      <c r="K1034" s="237"/>
      <c r="L1034" s="237"/>
      <c r="M1034" s="238"/>
      <c r="N1034" s="238"/>
      <c r="O1034" s="238"/>
      <c r="P1034" s="238"/>
      <c r="Q1034" s="238"/>
      <c r="R1034" s="238"/>
      <c r="S1034" s="238"/>
      <c r="T1034" s="238"/>
      <c r="U1034" s="238"/>
      <c r="V1034" s="238"/>
      <c r="W1034" s="238"/>
      <c r="X1034" s="238"/>
      <c r="Y1034" s="238"/>
      <c r="Z1034" s="238"/>
      <c r="AA1034" s="238"/>
    </row>
    <row r="1035" spans="2:27" s="10" customFormat="1">
      <c r="B1035" s="235"/>
      <c r="C1035" s="11"/>
      <c r="D1035" s="11"/>
      <c r="E1035" s="11"/>
      <c r="F1035" s="236"/>
      <c r="G1035" s="236"/>
      <c r="H1035" s="11"/>
      <c r="I1035" s="237"/>
      <c r="J1035" s="237"/>
      <c r="K1035" s="237"/>
      <c r="L1035" s="237"/>
      <c r="M1035" s="238"/>
      <c r="N1035" s="238"/>
      <c r="O1035" s="238"/>
      <c r="P1035" s="238"/>
      <c r="Q1035" s="238"/>
      <c r="R1035" s="238"/>
      <c r="S1035" s="238"/>
      <c r="T1035" s="238"/>
      <c r="U1035" s="238"/>
      <c r="V1035" s="238"/>
      <c r="W1035" s="238"/>
      <c r="X1035" s="238"/>
      <c r="Y1035" s="238"/>
      <c r="Z1035" s="238"/>
      <c r="AA1035" s="238"/>
    </row>
    <row r="1036" spans="2:27" s="10" customFormat="1">
      <c r="B1036" s="235"/>
      <c r="C1036" s="11"/>
      <c r="D1036" s="11"/>
      <c r="E1036" s="11"/>
      <c r="F1036" s="236"/>
      <c r="G1036" s="236"/>
      <c r="H1036" s="11"/>
      <c r="I1036" s="237"/>
      <c r="J1036" s="237"/>
      <c r="K1036" s="237"/>
      <c r="L1036" s="237"/>
      <c r="M1036" s="238"/>
      <c r="N1036" s="238"/>
      <c r="O1036" s="238"/>
      <c r="P1036" s="238"/>
      <c r="Q1036" s="238"/>
      <c r="R1036" s="238"/>
      <c r="S1036" s="238"/>
      <c r="T1036" s="238"/>
      <c r="U1036" s="238"/>
      <c r="V1036" s="238"/>
      <c r="W1036" s="238"/>
      <c r="X1036" s="238"/>
      <c r="Y1036" s="238"/>
      <c r="Z1036" s="238"/>
      <c r="AA1036" s="238"/>
    </row>
    <row r="1037" spans="2:27" s="10" customFormat="1">
      <c r="B1037" s="235"/>
      <c r="C1037" s="11"/>
      <c r="D1037" s="11"/>
      <c r="E1037" s="11"/>
      <c r="F1037" s="236"/>
      <c r="G1037" s="236"/>
      <c r="H1037" s="11"/>
      <c r="I1037" s="237"/>
      <c r="J1037" s="237"/>
      <c r="K1037" s="237"/>
      <c r="L1037" s="237"/>
      <c r="M1037" s="238"/>
      <c r="N1037" s="238"/>
      <c r="O1037" s="238"/>
      <c r="P1037" s="238"/>
      <c r="Q1037" s="238"/>
      <c r="R1037" s="238"/>
      <c r="S1037" s="238"/>
      <c r="T1037" s="238"/>
      <c r="U1037" s="238"/>
      <c r="V1037" s="238"/>
      <c r="W1037" s="238"/>
      <c r="X1037" s="238"/>
      <c r="Y1037" s="238"/>
      <c r="Z1037" s="238"/>
      <c r="AA1037" s="238"/>
    </row>
    <row r="1038" spans="2:27" s="10" customFormat="1">
      <c r="B1038" s="235"/>
      <c r="C1038" s="11"/>
      <c r="D1038" s="11"/>
      <c r="E1038" s="11"/>
      <c r="F1038" s="236"/>
      <c r="G1038" s="236"/>
      <c r="H1038" s="11"/>
      <c r="I1038" s="237"/>
      <c r="J1038" s="237"/>
      <c r="K1038" s="237"/>
      <c r="L1038" s="237"/>
      <c r="M1038" s="238"/>
      <c r="N1038" s="238"/>
      <c r="O1038" s="238"/>
      <c r="P1038" s="238"/>
      <c r="Q1038" s="238"/>
      <c r="R1038" s="238"/>
      <c r="S1038" s="238"/>
      <c r="T1038" s="238"/>
      <c r="U1038" s="238"/>
      <c r="V1038" s="238"/>
      <c r="W1038" s="238"/>
      <c r="X1038" s="238"/>
      <c r="Y1038" s="238"/>
      <c r="Z1038" s="238"/>
      <c r="AA1038" s="238"/>
    </row>
    <row r="1039" spans="2:27" s="10" customFormat="1">
      <c r="B1039" s="235"/>
      <c r="C1039" s="11"/>
      <c r="D1039" s="11"/>
      <c r="E1039" s="11"/>
      <c r="F1039" s="236"/>
      <c r="G1039" s="236"/>
      <c r="H1039" s="11"/>
      <c r="I1039" s="237"/>
      <c r="J1039" s="237"/>
      <c r="K1039" s="237"/>
      <c r="L1039" s="237"/>
      <c r="M1039" s="238"/>
      <c r="N1039" s="238"/>
      <c r="O1039" s="238"/>
      <c r="P1039" s="238"/>
      <c r="Q1039" s="238"/>
      <c r="R1039" s="238"/>
      <c r="S1039" s="238"/>
      <c r="T1039" s="238"/>
      <c r="U1039" s="238"/>
      <c r="V1039" s="238"/>
      <c r="W1039" s="238"/>
      <c r="X1039" s="238"/>
      <c r="Y1039" s="238"/>
      <c r="Z1039" s="238"/>
      <c r="AA1039" s="238"/>
    </row>
    <row r="1040" spans="2:27" s="10" customFormat="1">
      <c r="B1040" s="235"/>
      <c r="C1040" s="11"/>
      <c r="D1040" s="11"/>
      <c r="E1040" s="11"/>
      <c r="F1040" s="236"/>
      <c r="G1040" s="236"/>
      <c r="H1040" s="11"/>
      <c r="I1040" s="237"/>
      <c r="J1040" s="237"/>
      <c r="K1040" s="237"/>
      <c r="L1040" s="237"/>
      <c r="M1040" s="238"/>
      <c r="N1040" s="238"/>
      <c r="O1040" s="238"/>
      <c r="P1040" s="238"/>
      <c r="Q1040" s="238"/>
      <c r="R1040" s="238"/>
      <c r="S1040" s="238"/>
      <c r="T1040" s="238"/>
      <c r="U1040" s="238"/>
      <c r="V1040" s="238"/>
      <c r="W1040" s="238"/>
      <c r="X1040" s="238"/>
      <c r="Y1040" s="238"/>
      <c r="Z1040" s="238"/>
      <c r="AA1040" s="238"/>
    </row>
    <row r="1041" spans="2:27" s="10" customFormat="1">
      <c r="B1041" s="235"/>
      <c r="C1041" s="11"/>
      <c r="D1041" s="11"/>
      <c r="E1041" s="11"/>
      <c r="F1041" s="236"/>
      <c r="G1041" s="236"/>
      <c r="H1041" s="11"/>
      <c r="I1041" s="237"/>
      <c r="J1041" s="237"/>
      <c r="K1041" s="237"/>
      <c r="L1041" s="237"/>
      <c r="M1041" s="238"/>
      <c r="N1041" s="238"/>
      <c r="O1041" s="238"/>
      <c r="P1041" s="238"/>
      <c r="Q1041" s="238"/>
      <c r="R1041" s="238"/>
      <c r="S1041" s="238"/>
      <c r="T1041" s="238"/>
      <c r="U1041" s="238"/>
      <c r="V1041" s="238"/>
      <c r="W1041" s="238"/>
      <c r="X1041" s="238"/>
      <c r="Y1041" s="238"/>
      <c r="Z1041" s="238"/>
      <c r="AA1041" s="238"/>
    </row>
    <row r="1042" spans="2:27" s="10" customFormat="1">
      <c r="B1042" s="235"/>
      <c r="C1042" s="11"/>
      <c r="D1042" s="11"/>
      <c r="E1042" s="11"/>
      <c r="F1042" s="236"/>
      <c r="G1042" s="236"/>
      <c r="H1042" s="11"/>
      <c r="I1042" s="237"/>
      <c r="J1042" s="237"/>
      <c r="K1042" s="237"/>
      <c r="L1042" s="237"/>
      <c r="M1042" s="238"/>
      <c r="N1042" s="238"/>
      <c r="O1042" s="238"/>
      <c r="P1042" s="238"/>
      <c r="Q1042" s="238"/>
      <c r="R1042" s="238"/>
      <c r="S1042" s="238"/>
      <c r="T1042" s="238"/>
      <c r="U1042" s="238"/>
      <c r="V1042" s="238"/>
      <c r="W1042" s="238"/>
      <c r="X1042" s="238"/>
      <c r="Y1042" s="238"/>
      <c r="Z1042" s="238"/>
      <c r="AA1042" s="238"/>
    </row>
    <row r="1043" spans="2:27" s="10" customFormat="1">
      <c r="B1043" s="235"/>
      <c r="C1043" s="11"/>
      <c r="D1043" s="11"/>
      <c r="E1043" s="11"/>
      <c r="F1043" s="236"/>
      <c r="G1043" s="236"/>
      <c r="H1043" s="11"/>
      <c r="I1043" s="237"/>
      <c r="J1043" s="237"/>
      <c r="K1043" s="237"/>
      <c r="L1043" s="237"/>
      <c r="M1043" s="238"/>
      <c r="N1043" s="238"/>
      <c r="O1043" s="238"/>
      <c r="P1043" s="238"/>
      <c r="Q1043" s="238"/>
      <c r="R1043" s="238"/>
      <c r="S1043" s="238"/>
      <c r="T1043" s="238"/>
      <c r="U1043" s="238"/>
      <c r="V1043" s="238"/>
      <c r="W1043" s="238"/>
      <c r="X1043" s="238"/>
      <c r="Y1043" s="238"/>
      <c r="Z1043" s="238"/>
      <c r="AA1043" s="238"/>
    </row>
    <row r="1044" spans="2:27" s="10" customFormat="1">
      <c r="B1044" s="235"/>
      <c r="C1044" s="11"/>
      <c r="D1044" s="11"/>
      <c r="E1044" s="11"/>
      <c r="F1044" s="236"/>
      <c r="G1044" s="236"/>
      <c r="H1044" s="11"/>
      <c r="I1044" s="237"/>
      <c r="J1044" s="237"/>
      <c r="K1044" s="237"/>
      <c r="L1044" s="237"/>
      <c r="M1044" s="238"/>
      <c r="N1044" s="238"/>
      <c r="O1044" s="238"/>
      <c r="P1044" s="238"/>
      <c r="Q1044" s="238"/>
      <c r="R1044" s="238"/>
      <c r="S1044" s="238"/>
      <c r="T1044" s="238"/>
      <c r="U1044" s="238"/>
      <c r="V1044" s="238"/>
      <c r="W1044" s="238"/>
      <c r="X1044" s="238"/>
      <c r="Y1044" s="238"/>
      <c r="Z1044" s="238"/>
      <c r="AA1044" s="238"/>
    </row>
    <row r="1045" spans="2:27" s="10" customFormat="1">
      <c r="B1045" s="235"/>
      <c r="C1045" s="11"/>
      <c r="D1045" s="11"/>
      <c r="E1045" s="11"/>
      <c r="F1045" s="236"/>
      <c r="G1045" s="236"/>
      <c r="H1045" s="11"/>
      <c r="I1045" s="237"/>
      <c r="J1045" s="237"/>
      <c r="K1045" s="237"/>
      <c r="L1045" s="237"/>
      <c r="M1045" s="238"/>
      <c r="N1045" s="238"/>
      <c r="O1045" s="238"/>
      <c r="P1045" s="238"/>
      <c r="Q1045" s="238"/>
      <c r="R1045" s="238"/>
      <c r="S1045" s="238"/>
      <c r="T1045" s="238"/>
      <c r="U1045" s="238"/>
      <c r="V1045" s="238"/>
      <c r="W1045" s="238"/>
      <c r="X1045" s="238"/>
      <c r="Y1045" s="238"/>
      <c r="Z1045" s="238"/>
      <c r="AA1045" s="238"/>
    </row>
    <row r="1046" spans="2:27" s="10" customFormat="1">
      <c r="B1046" s="235"/>
      <c r="C1046" s="11"/>
      <c r="D1046" s="11"/>
      <c r="E1046" s="11"/>
      <c r="F1046" s="236"/>
      <c r="G1046" s="236"/>
      <c r="H1046" s="11"/>
      <c r="I1046" s="237"/>
      <c r="J1046" s="237"/>
      <c r="K1046" s="237"/>
      <c r="L1046" s="237"/>
      <c r="M1046" s="238"/>
      <c r="N1046" s="238"/>
      <c r="O1046" s="238"/>
      <c r="P1046" s="238"/>
      <c r="Q1046" s="238"/>
      <c r="R1046" s="238"/>
      <c r="S1046" s="238"/>
      <c r="T1046" s="238"/>
      <c r="U1046" s="238"/>
      <c r="V1046" s="238"/>
      <c r="W1046" s="238"/>
      <c r="X1046" s="238"/>
      <c r="Y1046" s="238"/>
      <c r="Z1046" s="238"/>
      <c r="AA1046" s="238"/>
    </row>
    <row r="1047" spans="2:27" s="10" customFormat="1">
      <c r="B1047" s="235"/>
      <c r="C1047" s="11"/>
      <c r="D1047" s="11"/>
      <c r="E1047" s="11"/>
      <c r="F1047" s="236"/>
      <c r="G1047" s="236"/>
      <c r="H1047" s="11"/>
      <c r="I1047" s="237"/>
      <c r="J1047" s="237"/>
      <c r="K1047" s="237"/>
      <c r="L1047" s="237"/>
      <c r="M1047" s="238"/>
      <c r="N1047" s="238"/>
      <c r="O1047" s="238"/>
      <c r="P1047" s="238"/>
      <c r="Q1047" s="238"/>
      <c r="R1047" s="238"/>
      <c r="S1047" s="238"/>
      <c r="T1047" s="238"/>
      <c r="U1047" s="238"/>
      <c r="V1047" s="238"/>
      <c r="W1047" s="238"/>
      <c r="X1047" s="238"/>
      <c r="Y1047" s="238"/>
      <c r="Z1047" s="238"/>
      <c r="AA1047" s="238"/>
    </row>
    <row r="1048" spans="2:27" s="10" customFormat="1">
      <c r="B1048" s="235"/>
      <c r="C1048" s="11"/>
      <c r="D1048" s="11"/>
      <c r="E1048" s="11"/>
      <c r="F1048" s="236"/>
      <c r="G1048" s="236"/>
      <c r="H1048" s="11"/>
      <c r="I1048" s="237"/>
      <c r="J1048" s="237"/>
      <c r="K1048" s="237"/>
      <c r="L1048" s="237"/>
      <c r="M1048" s="238"/>
      <c r="N1048" s="238"/>
      <c r="O1048" s="238"/>
      <c r="P1048" s="238"/>
      <c r="Q1048" s="238"/>
      <c r="R1048" s="238"/>
      <c r="S1048" s="238"/>
      <c r="T1048" s="238"/>
      <c r="U1048" s="238"/>
      <c r="V1048" s="238"/>
      <c r="W1048" s="238"/>
      <c r="X1048" s="238"/>
      <c r="Y1048" s="238"/>
      <c r="Z1048" s="238"/>
      <c r="AA1048" s="238"/>
    </row>
    <row r="1049" spans="2:27" s="10" customFormat="1">
      <c r="B1049" s="235"/>
      <c r="C1049" s="11"/>
      <c r="D1049" s="11"/>
      <c r="E1049" s="11"/>
      <c r="F1049" s="236"/>
      <c r="G1049" s="236"/>
      <c r="H1049" s="11"/>
      <c r="I1049" s="237"/>
      <c r="J1049" s="237"/>
      <c r="K1049" s="237"/>
      <c r="L1049" s="237"/>
      <c r="M1049" s="238"/>
      <c r="N1049" s="238"/>
      <c r="O1049" s="238"/>
      <c r="P1049" s="238"/>
      <c r="Q1049" s="238"/>
      <c r="R1049" s="238"/>
      <c r="S1049" s="238"/>
      <c r="T1049" s="238"/>
      <c r="U1049" s="238"/>
      <c r="V1049" s="238"/>
      <c r="W1049" s="238"/>
      <c r="X1049" s="238"/>
      <c r="Y1049" s="238"/>
      <c r="Z1049" s="238"/>
      <c r="AA1049" s="238"/>
    </row>
    <row r="1050" spans="2:27" s="10" customFormat="1">
      <c r="B1050" s="235"/>
      <c r="C1050" s="11"/>
      <c r="D1050" s="11"/>
      <c r="E1050" s="11"/>
      <c r="F1050" s="236"/>
      <c r="G1050" s="236"/>
      <c r="H1050" s="11"/>
      <c r="I1050" s="237"/>
      <c r="J1050" s="237"/>
      <c r="K1050" s="237"/>
      <c r="L1050" s="237"/>
      <c r="M1050" s="238"/>
      <c r="N1050" s="238"/>
      <c r="O1050" s="238"/>
      <c r="P1050" s="238"/>
      <c r="Q1050" s="238"/>
      <c r="R1050" s="238"/>
      <c r="S1050" s="238"/>
      <c r="T1050" s="238"/>
      <c r="U1050" s="238"/>
      <c r="V1050" s="238"/>
      <c r="W1050" s="238"/>
      <c r="X1050" s="238"/>
      <c r="Y1050" s="238"/>
      <c r="Z1050" s="238"/>
      <c r="AA1050" s="238"/>
    </row>
    <row r="1051" spans="2:27" s="10" customFormat="1">
      <c r="B1051" s="235"/>
      <c r="C1051" s="11"/>
      <c r="D1051" s="11"/>
      <c r="E1051" s="11"/>
      <c r="F1051" s="236"/>
      <c r="G1051" s="236"/>
      <c r="H1051" s="11"/>
      <c r="I1051" s="237"/>
      <c r="J1051" s="237"/>
      <c r="K1051" s="237"/>
      <c r="L1051" s="237"/>
      <c r="M1051" s="238"/>
      <c r="N1051" s="238"/>
      <c r="O1051" s="238"/>
      <c r="P1051" s="238"/>
      <c r="Q1051" s="238"/>
      <c r="R1051" s="238"/>
      <c r="S1051" s="238"/>
      <c r="T1051" s="238"/>
      <c r="U1051" s="238"/>
      <c r="V1051" s="238"/>
      <c r="W1051" s="238"/>
      <c r="X1051" s="238"/>
      <c r="Y1051" s="238"/>
      <c r="Z1051" s="238"/>
      <c r="AA1051" s="238"/>
    </row>
    <row r="1052" spans="2:27" s="10" customFormat="1">
      <c r="B1052" s="235"/>
      <c r="C1052" s="11"/>
      <c r="D1052" s="11"/>
      <c r="E1052" s="11"/>
      <c r="F1052" s="236"/>
      <c r="G1052" s="236"/>
      <c r="H1052" s="11"/>
      <c r="I1052" s="237"/>
      <c r="J1052" s="237"/>
      <c r="K1052" s="237"/>
      <c r="L1052" s="237"/>
      <c r="M1052" s="238"/>
      <c r="N1052" s="238"/>
      <c r="O1052" s="238"/>
      <c r="P1052" s="238"/>
      <c r="Q1052" s="238"/>
      <c r="R1052" s="238"/>
      <c r="S1052" s="238"/>
      <c r="T1052" s="238"/>
      <c r="U1052" s="238"/>
      <c r="V1052" s="238"/>
      <c r="W1052" s="238"/>
      <c r="X1052" s="238"/>
      <c r="Y1052" s="238"/>
      <c r="Z1052" s="238"/>
      <c r="AA1052" s="238"/>
    </row>
    <row r="1053" spans="2:27" s="10" customFormat="1">
      <c r="B1053" s="235"/>
      <c r="C1053" s="11"/>
      <c r="D1053" s="11"/>
      <c r="E1053" s="11"/>
      <c r="F1053" s="236"/>
      <c r="G1053" s="236"/>
      <c r="H1053" s="11"/>
      <c r="I1053" s="237"/>
      <c r="J1053" s="237"/>
      <c r="K1053" s="237"/>
      <c r="L1053" s="237"/>
      <c r="M1053" s="238"/>
      <c r="N1053" s="238"/>
      <c r="O1053" s="238"/>
      <c r="P1053" s="238"/>
      <c r="Q1053" s="238"/>
      <c r="R1053" s="238"/>
      <c r="S1053" s="238"/>
      <c r="T1053" s="238"/>
      <c r="U1053" s="238"/>
      <c r="V1053" s="238"/>
      <c r="W1053" s="238"/>
      <c r="X1053" s="238"/>
      <c r="Y1053" s="238"/>
      <c r="Z1053" s="238"/>
      <c r="AA1053" s="238"/>
    </row>
    <row r="1054" spans="2:27" s="10" customFormat="1">
      <c r="B1054" s="235"/>
      <c r="C1054" s="11"/>
      <c r="D1054" s="11"/>
      <c r="E1054" s="11"/>
      <c r="F1054" s="236"/>
      <c r="G1054" s="236"/>
      <c r="H1054" s="11"/>
      <c r="I1054" s="237"/>
      <c r="J1054" s="237"/>
      <c r="K1054" s="237"/>
      <c r="L1054" s="237"/>
      <c r="M1054" s="238"/>
      <c r="N1054" s="238"/>
      <c r="O1054" s="238"/>
      <c r="P1054" s="238"/>
      <c r="Q1054" s="238"/>
      <c r="R1054" s="238"/>
      <c r="S1054" s="238"/>
      <c r="T1054" s="238"/>
      <c r="U1054" s="238"/>
      <c r="V1054" s="238"/>
      <c r="W1054" s="238"/>
      <c r="X1054" s="238"/>
      <c r="Y1054" s="238"/>
      <c r="Z1054" s="238"/>
      <c r="AA1054" s="238"/>
    </row>
    <row r="1055" spans="2:27" s="10" customFormat="1">
      <c r="B1055" s="235"/>
      <c r="C1055" s="11"/>
      <c r="D1055" s="11"/>
      <c r="E1055" s="11"/>
      <c r="F1055" s="236"/>
      <c r="G1055" s="236"/>
      <c r="H1055" s="11"/>
      <c r="I1055" s="237"/>
      <c r="J1055" s="237"/>
      <c r="K1055" s="237"/>
      <c r="L1055" s="237"/>
      <c r="M1055" s="238"/>
      <c r="N1055" s="238"/>
      <c r="O1055" s="238"/>
      <c r="P1055" s="238"/>
      <c r="Q1055" s="238"/>
      <c r="R1055" s="238"/>
      <c r="S1055" s="238"/>
      <c r="T1055" s="238"/>
      <c r="U1055" s="238"/>
      <c r="V1055" s="238"/>
      <c r="W1055" s="238"/>
      <c r="X1055" s="238"/>
      <c r="Y1055" s="238"/>
      <c r="Z1055" s="238"/>
      <c r="AA1055" s="238"/>
    </row>
    <row r="1056" spans="2:27" s="10" customFormat="1">
      <c r="B1056" s="235"/>
      <c r="C1056" s="11"/>
      <c r="D1056" s="11"/>
      <c r="E1056" s="11"/>
      <c r="F1056" s="236"/>
      <c r="G1056" s="236"/>
      <c r="H1056" s="11"/>
      <c r="I1056" s="237"/>
      <c r="J1056" s="237"/>
      <c r="K1056" s="237"/>
      <c r="L1056" s="237"/>
      <c r="M1056" s="238"/>
      <c r="N1056" s="238"/>
      <c r="O1056" s="238"/>
      <c r="P1056" s="238"/>
      <c r="Q1056" s="238"/>
      <c r="R1056" s="238"/>
      <c r="S1056" s="238"/>
      <c r="T1056" s="238"/>
      <c r="U1056" s="238"/>
      <c r="V1056" s="238"/>
      <c r="W1056" s="238"/>
      <c r="X1056" s="238"/>
      <c r="Y1056" s="238"/>
      <c r="Z1056" s="238"/>
      <c r="AA1056" s="238"/>
    </row>
    <row r="1057" spans="2:27" s="10" customFormat="1">
      <c r="B1057" s="235"/>
      <c r="C1057" s="11"/>
      <c r="D1057" s="11"/>
      <c r="E1057" s="11"/>
      <c r="F1057" s="236"/>
      <c r="G1057" s="236"/>
      <c r="H1057" s="11"/>
      <c r="I1057" s="237"/>
      <c r="J1057" s="237"/>
      <c r="K1057" s="237"/>
      <c r="L1057" s="237"/>
      <c r="M1057" s="238"/>
      <c r="N1057" s="238"/>
      <c r="O1057" s="238"/>
      <c r="P1057" s="238"/>
      <c r="Q1057" s="238"/>
      <c r="R1057" s="238"/>
      <c r="S1057" s="238"/>
      <c r="T1057" s="238"/>
      <c r="U1057" s="238"/>
      <c r="V1057" s="238"/>
      <c r="W1057" s="238"/>
      <c r="X1057" s="238"/>
      <c r="Y1057" s="238"/>
      <c r="Z1057" s="238"/>
      <c r="AA1057" s="238"/>
    </row>
    <row r="1058" spans="2:27" s="10" customFormat="1">
      <c r="B1058" s="235"/>
      <c r="C1058" s="11"/>
      <c r="D1058" s="11"/>
      <c r="E1058" s="11"/>
      <c r="F1058" s="236"/>
      <c r="G1058" s="236"/>
      <c r="H1058" s="11"/>
      <c r="I1058" s="237"/>
      <c r="J1058" s="237"/>
      <c r="K1058" s="237"/>
      <c r="L1058" s="237"/>
      <c r="M1058" s="238"/>
      <c r="N1058" s="238"/>
      <c r="O1058" s="238"/>
      <c r="P1058" s="238"/>
      <c r="Q1058" s="238"/>
      <c r="R1058" s="238"/>
      <c r="S1058" s="238"/>
      <c r="T1058" s="238"/>
      <c r="U1058" s="238"/>
      <c r="V1058" s="238"/>
      <c r="W1058" s="238"/>
      <c r="X1058" s="238"/>
      <c r="Y1058" s="238"/>
      <c r="Z1058" s="238"/>
      <c r="AA1058" s="238"/>
    </row>
    <row r="1059" spans="2:27" s="10" customFormat="1">
      <c r="B1059" s="235"/>
      <c r="C1059" s="11"/>
      <c r="D1059" s="11"/>
      <c r="E1059" s="11"/>
      <c r="F1059" s="236"/>
      <c r="G1059" s="236"/>
      <c r="H1059" s="11"/>
      <c r="I1059" s="237"/>
      <c r="J1059" s="237"/>
      <c r="K1059" s="237"/>
      <c r="L1059" s="237"/>
      <c r="M1059" s="238"/>
      <c r="N1059" s="238"/>
      <c r="O1059" s="238"/>
      <c r="P1059" s="238"/>
      <c r="Q1059" s="238"/>
      <c r="R1059" s="238"/>
      <c r="S1059" s="238"/>
      <c r="T1059" s="238"/>
      <c r="U1059" s="238"/>
      <c r="V1059" s="238"/>
      <c r="W1059" s="238"/>
      <c r="X1059" s="238"/>
      <c r="Y1059" s="238"/>
      <c r="Z1059" s="238"/>
      <c r="AA1059" s="238"/>
    </row>
    <row r="1060" spans="2:27" s="10" customFormat="1">
      <c r="B1060" s="235"/>
      <c r="C1060" s="11"/>
      <c r="D1060" s="11"/>
      <c r="E1060" s="11"/>
      <c r="F1060" s="236"/>
      <c r="G1060" s="236"/>
      <c r="H1060" s="11"/>
      <c r="I1060" s="237"/>
      <c r="J1060" s="237"/>
      <c r="K1060" s="237"/>
      <c r="L1060" s="237"/>
      <c r="M1060" s="238"/>
      <c r="N1060" s="238"/>
      <c r="O1060" s="238"/>
      <c r="P1060" s="238"/>
      <c r="Q1060" s="238"/>
      <c r="R1060" s="238"/>
      <c r="S1060" s="238"/>
      <c r="T1060" s="238"/>
      <c r="U1060" s="238"/>
      <c r="V1060" s="238"/>
      <c r="W1060" s="238"/>
      <c r="X1060" s="238"/>
      <c r="Y1060" s="238"/>
      <c r="Z1060" s="238"/>
      <c r="AA1060" s="238"/>
    </row>
    <row r="1061" spans="2:27" s="10" customFormat="1">
      <c r="B1061" s="235"/>
      <c r="C1061" s="11"/>
      <c r="D1061" s="11"/>
      <c r="E1061" s="11"/>
      <c r="F1061" s="236"/>
      <c r="G1061" s="236"/>
      <c r="H1061" s="11"/>
      <c r="I1061" s="237"/>
      <c r="J1061" s="237"/>
      <c r="K1061" s="237"/>
      <c r="L1061" s="237"/>
      <c r="M1061" s="238"/>
      <c r="N1061" s="238"/>
      <c r="O1061" s="238"/>
      <c r="P1061" s="238"/>
      <c r="Q1061" s="238"/>
      <c r="R1061" s="238"/>
      <c r="S1061" s="238"/>
      <c r="T1061" s="238"/>
      <c r="U1061" s="238"/>
      <c r="V1061" s="238"/>
      <c r="W1061" s="238"/>
      <c r="X1061" s="238"/>
      <c r="Y1061" s="238"/>
      <c r="Z1061" s="238"/>
      <c r="AA1061" s="238"/>
    </row>
    <row r="1062" spans="2:27" s="10" customFormat="1">
      <c r="B1062" s="235"/>
      <c r="C1062" s="11"/>
      <c r="D1062" s="11"/>
      <c r="E1062" s="11"/>
      <c r="F1062" s="236"/>
      <c r="G1062" s="236"/>
      <c r="H1062" s="11"/>
      <c r="I1062" s="237"/>
      <c r="J1062" s="237"/>
      <c r="K1062" s="237"/>
      <c r="L1062" s="237"/>
      <c r="M1062" s="238"/>
      <c r="N1062" s="238"/>
      <c r="O1062" s="238"/>
      <c r="P1062" s="238"/>
      <c r="Q1062" s="238"/>
      <c r="R1062" s="238"/>
      <c r="S1062" s="238"/>
      <c r="T1062" s="238"/>
      <c r="U1062" s="238"/>
      <c r="V1062" s="238"/>
      <c r="W1062" s="238"/>
      <c r="X1062" s="238"/>
      <c r="Y1062" s="238"/>
      <c r="Z1062" s="238"/>
      <c r="AA1062" s="238"/>
    </row>
    <row r="1063" spans="2:27" s="10" customFormat="1">
      <c r="B1063" s="235"/>
      <c r="C1063" s="11"/>
      <c r="D1063" s="11"/>
      <c r="E1063" s="11"/>
      <c r="F1063" s="236"/>
      <c r="G1063" s="236"/>
      <c r="H1063" s="11"/>
      <c r="I1063" s="237"/>
      <c r="J1063" s="237"/>
      <c r="K1063" s="237"/>
      <c r="L1063" s="237"/>
      <c r="M1063" s="238"/>
      <c r="N1063" s="238"/>
      <c r="O1063" s="238"/>
      <c r="P1063" s="238"/>
      <c r="Q1063" s="238"/>
      <c r="R1063" s="238"/>
      <c r="S1063" s="238"/>
      <c r="T1063" s="238"/>
      <c r="U1063" s="238"/>
      <c r="V1063" s="238"/>
      <c r="W1063" s="238"/>
      <c r="X1063" s="238"/>
      <c r="Y1063" s="238"/>
      <c r="Z1063" s="238"/>
      <c r="AA1063" s="238"/>
    </row>
    <row r="1064" spans="2:27" s="10" customFormat="1">
      <c r="B1064" s="235"/>
      <c r="C1064" s="11"/>
      <c r="D1064" s="11"/>
      <c r="E1064" s="11"/>
      <c r="F1064" s="236"/>
      <c r="G1064" s="236"/>
      <c r="H1064" s="11"/>
      <c r="I1064" s="237"/>
      <c r="J1064" s="237"/>
      <c r="K1064" s="237"/>
      <c r="L1064" s="237"/>
      <c r="M1064" s="238"/>
      <c r="N1064" s="238"/>
      <c r="O1064" s="238"/>
      <c r="P1064" s="238"/>
      <c r="Q1064" s="238"/>
      <c r="R1064" s="238"/>
      <c r="S1064" s="238"/>
      <c r="T1064" s="238"/>
      <c r="U1064" s="238"/>
      <c r="V1064" s="238"/>
      <c r="W1064" s="238"/>
      <c r="X1064" s="238"/>
      <c r="Y1064" s="238"/>
      <c r="Z1064" s="238"/>
      <c r="AA1064" s="238"/>
    </row>
    <row r="1065" spans="2:27" s="10" customFormat="1">
      <c r="B1065" s="235"/>
      <c r="C1065" s="11"/>
      <c r="D1065" s="11"/>
      <c r="E1065" s="11"/>
      <c r="F1065" s="236"/>
      <c r="G1065" s="236"/>
      <c r="H1065" s="11"/>
      <c r="I1065" s="237"/>
      <c r="J1065" s="237"/>
      <c r="K1065" s="237"/>
      <c r="L1065" s="237"/>
      <c r="M1065" s="238"/>
      <c r="N1065" s="238"/>
      <c r="O1065" s="238"/>
      <c r="P1065" s="238"/>
      <c r="Q1065" s="238"/>
      <c r="R1065" s="238"/>
      <c r="S1065" s="238"/>
      <c r="T1065" s="238"/>
      <c r="U1065" s="238"/>
      <c r="V1065" s="238"/>
      <c r="W1065" s="238"/>
      <c r="X1065" s="238"/>
      <c r="Y1065" s="238"/>
      <c r="Z1065" s="238"/>
      <c r="AA1065" s="238"/>
    </row>
    <row r="1066" spans="2:27" s="10" customFormat="1">
      <c r="B1066" s="235"/>
      <c r="C1066" s="11"/>
      <c r="D1066" s="11"/>
      <c r="E1066" s="11"/>
      <c r="F1066" s="236"/>
      <c r="G1066" s="236"/>
      <c r="H1066" s="11"/>
      <c r="I1066" s="237"/>
      <c r="J1066" s="237"/>
      <c r="K1066" s="237"/>
      <c r="L1066" s="237"/>
      <c r="M1066" s="238"/>
      <c r="N1066" s="238"/>
      <c r="O1066" s="238"/>
      <c r="P1066" s="238"/>
      <c r="Q1066" s="238"/>
      <c r="R1066" s="238"/>
      <c r="S1066" s="238"/>
      <c r="T1066" s="238"/>
      <c r="U1066" s="238"/>
      <c r="V1066" s="238"/>
      <c r="W1066" s="238"/>
      <c r="X1066" s="238"/>
      <c r="Y1066" s="238"/>
      <c r="Z1066" s="238"/>
      <c r="AA1066" s="238"/>
    </row>
    <row r="1067" spans="2:27" s="10" customFormat="1">
      <c r="B1067" s="235"/>
      <c r="C1067" s="11"/>
      <c r="D1067" s="11"/>
      <c r="E1067" s="11"/>
      <c r="F1067" s="236"/>
      <c r="G1067" s="236"/>
      <c r="H1067" s="11"/>
      <c r="I1067" s="237"/>
      <c r="J1067" s="237"/>
      <c r="K1067" s="237"/>
      <c r="L1067" s="237"/>
      <c r="M1067" s="238"/>
      <c r="N1067" s="238"/>
      <c r="O1067" s="238"/>
      <c r="P1067" s="238"/>
      <c r="Q1067" s="238"/>
      <c r="R1067" s="238"/>
      <c r="S1067" s="238"/>
      <c r="T1067" s="238"/>
      <c r="U1067" s="238"/>
      <c r="V1067" s="238"/>
      <c r="W1067" s="238"/>
      <c r="X1067" s="238"/>
      <c r="Y1067" s="238"/>
      <c r="Z1067" s="238"/>
      <c r="AA1067" s="238"/>
    </row>
    <row r="1068" spans="2:27" s="10" customFormat="1">
      <c r="B1068" s="235"/>
      <c r="C1068" s="11"/>
      <c r="D1068" s="11"/>
      <c r="E1068" s="11"/>
      <c r="F1068" s="236"/>
      <c r="G1068" s="236"/>
      <c r="H1068" s="11"/>
      <c r="I1068" s="237"/>
      <c r="J1068" s="237"/>
      <c r="K1068" s="237"/>
      <c r="L1068" s="237"/>
      <c r="M1068" s="238"/>
      <c r="N1068" s="238"/>
      <c r="O1068" s="238"/>
      <c r="P1068" s="238"/>
      <c r="Q1068" s="238"/>
      <c r="R1068" s="238"/>
      <c r="S1068" s="238"/>
      <c r="T1068" s="238"/>
      <c r="U1068" s="238"/>
      <c r="V1068" s="238"/>
      <c r="W1068" s="238"/>
      <c r="X1068" s="238"/>
      <c r="Y1068" s="238"/>
      <c r="Z1068" s="238"/>
      <c r="AA1068" s="238"/>
    </row>
    <row r="1069" spans="2:27" s="10" customFormat="1">
      <c r="B1069" s="235"/>
      <c r="C1069" s="11"/>
      <c r="D1069" s="11"/>
      <c r="E1069" s="11"/>
      <c r="F1069" s="236"/>
      <c r="G1069" s="236"/>
      <c r="H1069" s="11"/>
      <c r="I1069" s="237"/>
      <c r="J1069" s="237"/>
      <c r="K1069" s="237"/>
      <c r="L1069" s="237"/>
      <c r="M1069" s="238"/>
      <c r="N1069" s="238"/>
      <c r="O1069" s="238"/>
      <c r="P1069" s="238"/>
      <c r="Q1069" s="238"/>
      <c r="R1069" s="238"/>
      <c r="S1069" s="238"/>
      <c r="T1069" s="238"/>
      <c r="U1069" s="238"/>
      <c r="V1069" s="238"/>
      <c r="W1069" s="238"/>
      <c r="X1069" s="238"/>
      <c r="Y1069" s="238"/>
      <c r="Z1069" s="238"/>
      <c r="AA1069" s="238"/>
    </row>
    <row r="1070" spans="2:27" s="10" customFormat="1">
      <c r="B1070" s="235"/>
      <c r="C1070" s="11"/>
      <c r="D1070" s="11"/>
      <c r="E1070" s="11"/>
      <c r="F1070" s="236"/>
      <c r="G1070" s="236"/>
      <c r="H1070" s="11"/>
      <c r="I1070" s="237"/>
      <c r="J1070" s="237"/>
      <c r="K1070" s="237"/>
      <c r="L1070" s="237"/>
      <c r="M1070" s="238"/>
      <c r="N1070" s="238"/>
      <c r="O1070" s="238"/>
      <c r="P1070" s="238"/>
      <c r="Q1070" s="238"/>
      <c r="R1070" s="238"/>
      <c r="S1070" s="238"/>
      <c r="T1070" s="238"/>
      <c r="U1070" s="238"/>
      <c r="V1070" s="238"/>
      <c r="W1070" s="238"/>
      <c r="X1070" s="238"/>
      <c r="Y1070" s="238"/>
      <c r="Z1070" s="238"/>
      <c r="AA1070" s="238"/>
    </row>
    <row r="1071" spans="2:27" s="10" customFormat="1">
      <c r="B1071" s="235"/>
      <c r="C1071" s="11"/>
      <c r="D1071" s="11"/>
      <c r="E1071" s="11"/>
      <c r="F1071" s="236"/>
      <c r="G1071" s="236"/>
      <c r="H1071" s="11"/>
      <c r="I1071" s="237"/>
      <c r="J1071" s="237"/>
      <c r="K1071" s="237"/>
      <c r="L1071" s="237"/>
      <c r="M1071" s="238"/>
      <c r="N1071" s="238"/>
      <c r="O1071" s="238"/>
      <c r="P1071" s="238"/>
      <c r="Q1071" s="238"/>
      <c r="R1071" s="238"/>
      <c r="S1071" s="238"/>
      <c r="T1071" s="238"/>
      <c r="U1071" s="238"/>
      <c r="V1071" s="238"/>
      <c r="W1071" s="238"/>
      <c r="X1071" s="238"/>
      <c r="Y1071" s="238"/>
      <c r="Z1071" s="238"/>
      <c r="AA1071" s="238"/>
    </row>
    <row r="1072" spans="2:27" s="10" customFormat="1">
      <c r="B1072" s="235"/>
      <c r="C1072" s="11"/>
      <c r="D1072" s="11"/>
      <c r="E1072" s="11"/>
      <c r="F1072" s="236"/>
      <c r="G1072" s="236"/>
      <c r="H1072" s="11"/>
      <c r="I1072" s="237"/>
      <c r="J1072" s="237"/>
      <c r="K1072" s="237"/>
      <c r="L1072" s="237"/>
      <c r="M1072" s="238"/>
      <c r="N1072" s="238"/>
      <c r="O1072" s="238"/>
      <c r="P1072" s="238"/>
      <c r="Q1072" s="238"/>
      <c r="R1072" s="238"/>
      <c r="S1072" s="238"/>
      <c r="T1072" s="238"/>
      <c r="U1072" s="238"/>
      <c r="V1072" s="238"/>
      <c r="W1072" s="238"/>
      <c r="X1072" s="238"/>
      <c r="Y1072" s="238"/>
      <c r="Z1072" s="238"/>
      <c r="AA1072" s="238"/>
    </row>
    <row r="1073" spans="2:27" s="10" customFormat="1">
      <c r="B1073" s="235"/>
      <c r="C1073" s="11"/>
      <c r="D1073" s="11"/>
      <c r="E1073" s="11"/>
      <c r="F1073" s="236"/>
      <c r="G1073" s="236"/>
      <c r="H1073" s="11"/>
      <c r="I1073" s="237"/>
      <c r="J1073" s="237"/>
      <c r="K1073" s="237"/>
      <c r="L1073" s="237"/>
      <c r="M1073" s="238"/>
      <c r="N1073" s="238"/>
      <c r="O1073" s="238"/>
      <c r="P1073" s="238"/>
      <c r="Q1073" s="238"/>
      <c r="R1073" s="238"/>
      <c r="S1073" s="238"/>
      <c r="T1073" s="238"/>
      <c r="U1073" s="238"/>
      <c r="V1073" s="238"/>
      <c r="W1073" s="238"/>
      <c r="X1073" s="238"/>
      <c r="Y1073" s="238"/>
      <c r="Z1073" s="238"/>
      <c r="AA1073" s="238"/>
    </row>
    <row r="1074" spans="2:27" s="10" customFormat="1">
      <c r="B1074" s="235"/>
      <c r="C1074" s="11"/>
      <c r="D1074" s="11"/>
      <c r="E1074" s="11"/>
      <c r="F1074" s="236"/>
      <c r="G1074" s="236"/>
      <c r="H1074" s="11"/>
      <c r="I1074" s="237"/>
      <c r="J1074" s="237"/>
      <c r="K1074" s="237"/>
      <c r="L1074" s="237"/>
      <c r="M1074" s="238"/>
      <c r="N1074" s="238"/>
      <c r="O1074" s="238"/>
      <c r="P1074" s="238"/>
      <c r="Q1074" s="238"/>
      <c r="R1074" s="238"/>
      <c r="S1074" s="238"/>
      <c r="T1074" s="238"/>
      <c r="U1074" s="238"/>
      <c r="V1074" s="238"/>
      <c r="W1074" s="238"/>
      <c r="X1074" s="238"/>
      <c r="Y1074" s="238"/>
      <c r="Z1074" s="238"/>
      <c r="AA1074" s="238"/>
    </row>
    <row r="1075" spans="2:27" s="10" customFormat="1">
      <c r="B1075" s="235"/>
      <c r="C1075" s="11"/>
      <c r="D1075" s="11"/>
      <c r="E1075" s="11"/>
      <c r="F1075" s="236"/>
      <c r="G1075" s="236"/>
      <c r="H1075" s="11"/>
      <c r="I1075" s="237"/>
      <c r="J1075" s="237"/>
      <c r="K1075" s="237"/>
      <c r="L1075" s="237"/>
      <c r="M1075" s="238"/>
      <c r="N1075" s="238"/>
      <c r="O1075" s="238"/>
      <c r="P1075" s="238"/>
      <c r="Q1075" s="238"/>
      <c r="R1075" s="238"/>
      <c r="S1075" s="238"/>
      <c r="T1075" s="238"/>
      <c r="U1075" s="238"/>
      <c r="V1075" s="238"/>
      <c r="W1075" s="238"/>
      <c r="X1075" s="238"/>
      <c r="Y1075" s="238"/>
      <c r="Z1075" s="238"/>
      <c r="AA1075" s="238"/>
    </row>
    <row r="1076" spans="2:27" s="10" customFormat="1">
      <c r="B1076" s="235"/>
      <c r="C1076" s="11"/>
      <c r="D1076" s="11"/>
      <c r="E1076" s="11"/>
      <c r="F1076" s="236"/>
      <c r="G1076" s="236"/>
      <c r="H1076" s="11"/>
      <c r="I1076" s="237"/>
      <c r="J1076" s="237"/>
      <c r="K1076" s="237"/>
      <c r="L1076" s="237"/>
      <c r="M1076" s="238"/>
      <c r="N1076" s="238"/>
      <c r="O1076" s="238"/>
      <c r="P1076" s="238"/>
      <c r="Q1076" s="238"/>
      <c r="R1076" s="238"/>
      <c r="S1076" s="238"/>
      <c r="T1076" s="238"/>
      <c r="U1076" s="238"/>
      <c r="V1076" s="238"/>
      <c r="W1076" s="238"/>
      <c r="X1076" s="238"/>
      <c r="Y1076" s="238"/>
      <c r="Z1076" s="238"/>
      <c r="AA1076" s="238"/>
    </row>
    <row r="1077" spans="2:27" s="10" customFormat="1">
      <c r="B1077" s="235"/>
      <c r="C1077" s="11"/>
      <c r="D1077" s="11"/>
      <c r="E1077" s="11"/>
      <c r="F1077" s="236"/>
      <c r="G1077" s="236"/>
      <c r="H1077" s="11"/>
      <c r="I1077" s="237"/>
      <c r="J1077" s="237"/>
      <c r="K1077" s="237"/>
      <c r="L1077" s="237"/>
      <c r="M1077" s="238"/>
      <c r="N1077" s="238"/>
      <c r="O1077" s="238"/>
      <c r="P1077" s="238"/>
      <c r="Q1077" s="238"/>
      <c r="R1077" s="238"/>
      <c r="S1077" s="238"/>
      <c r="T1077" s="238"/>
      <c r="U1077" s="238"/>
      <c r="V1077" s="238"/>
      <c r="W1077" s="238"/>
      <c r="X1077" s="238"/>
      <c r="Y1077" s="238"/>
      <c r="Z1077" s="238"/>
      <c r="AA1077" s="238"/>
    </row>
    <row r="1078" spans="2:27" s="10" customFormat="1">
      <c r="B1078" s="235"/>
      <c r="C1078" s="11"/>
      <c r="D1078" s="11"/>
      <c r="E1078" s="11"/>
      <c r="F1078" s="236"/>
      <c r="G1078" s="236"/>
      <c r="H1078" s="11"/>
      <c r="I1078" s="237"/>
      <c r="J1078" s="237"/>
      <c r="K1078" s="237"/>
      <c r="L1078" s="237"/>
      <c r="M1078" s="238"/>
      <c r="N1078" s="238"/>
      <c r="O1078" s="238"/>
      <c r="P1078" s="238"/>
      <c r="Q1078" s="238"/>
      <c r="R1078" s="238"/>
      <c r="S1078" s="238"/>
      <c r="T1078" s="238"/>
      <c r="U1078" s="238"/>
      <c r="V1078" s="238"/>
      <c r="W1078" s="238"/>
      <c r="X1078" s="238"/>
      <c r="Y1078" s="238"/>
      <c r="Z1078" s="238"/>
      <c r="AA1078" s="238"/>
    </row>
    <row r="1079" spans="2:27" s="10" customFormat="1">
      <c r="B1079" s="235"/>
      <c r="C1079" s="11"/>
      <c r="D1079" s="11"/>
      <c r="E1079" s="11"/>
      <c r="F1079" s="236"/>
      <c r="G1079" s="236"/>
      <c r="H1079" s="11"/>
      <c r="I1079" s="237"/>
      <c r="J1079" s="237"/>
      <c r="K1079" s="237"/>
      <c r="L1079" s="237"/>
      <c r="M1079" s="238"/>
      <c r="N1079" s="238"/>
      <c r="O1079" s="238"/>
      <c r="P1079" s="238"/>
      <c r="Q1079" s="238"/>
      <c r="R1079" s="238"/>
      <c r="S1079" s="238"/>
      <c r="T1079" s="238"/>
      <c r="U1079" s="238"/>
      <c r="V1079" s="238"/>
      <c r="W1079" s="238"/>
      <c r="X1079" s="238"/>
      <c r="Y1079" s="238"/>
      <c r="Z1079" s="238"/>
      <c r="AA1079" s="238"/>
    </row>
    <row r="1080" spans="2:27" s="10" customFormat="1">
      <c r="B1080" s="235"/>
      <c r="C1080" s="11"/>
      <c r="D1080" s="11"/>
      <c r="E1080" s="11"/>
      <c r="F1080" s="236"/>
      <c r="G1080" s="236"/>
      <c r="H1080" s="11"/>
      <c r="I1080" s="237"/>
      <c r="J1080" s="237"/>
      <c r="K1080" s="237"/>
      <c r="L1080" s="237"/>
      <c r="M1080" s="238"/>
      <c r="N1080" s="238"/>
      <c r="O1080" s="238"/>
      <c r="P1080" s="238"/>
      <c r="Q1080" s="238"/>
      <c r="R1080" s="238"/>
      <c r="S1080" s="238"/>
      <c r="T1080" s="238"/>
      <c r="U1080" s="238"/>
      <c r="V1080" s="238"/>
      <c r="W1080" s="238"/>
      <c r="X1080" s="238"/>
      <c r="Y1080" s="238"/>
      <c r="Z1080" s="238"/>
      <c r="AA1080" s="238"/>
    </row>
    <row r="1081" spans="2:27" s="10" customFormat="1">
      <c r="B1081" s="235"/>
      <c r="C1081" s="11"/>
      <c r="D1081" s="11"/>
      <c r="E1081" s="11"/>
      <c r="F1081" s="236"/>
      <c r="G1081" s="236"/>
      <c r="H1081" s="11"/>
      <c r="I1081" s="237"/>
      <c r="J1081" s="237"/>
      <c r="K1081" s="237"/>
      <c r="L1081" s="237"/>
      <c r="M1081" s="238"/>
      <c r="N1081" s="238"/>
      <c r="O1081" s="238"/>
      <c r="P1081" s="238"/>
      <c r="Q1081" s="238"/>
      <c r="R1081" s="238"/>
      <c r="S1081" s="238"/>
      <c r="T1081" s="238"/>
      <c r="U1081" s="238"/>
      <c r="V1081" s="238"/>
      <c r="W1081" s="238"/>
      <c r="X1081" s="238"/>
      <c r="Y1081" s="238"/>
      <c r="Z1081" s="238"/>
      <c r="AA1081" s="238"/>
    </row>
    <row r="1082" spans="2:27" s="10" customFormat="1">
      <c r="B1082" s="235"/>
      <c r="C1082" s="11"/>
      <c r="D1082" s="11"/>
      <c r="E1082" s="11"/>
      <c r="F1082" s="236"/>
      <c r="G1082" s="236"/>
      <c r="H1082" s="11"/>
      <c r="I1082" s="237"/>
      <c r="J1082" s="237"/>
      <c r="K1082" s="237"/>
      <c r="L1082" s="237"/>
      <c r="M1082" s="238"/>
      <c r="N1082" s="238"/>
      <c r="O1082" s="238"/>
      <c r="P1082" s="238"/>
      <c r="Q1082" s="238"/>
      <c r="R1082" s="238"/>
      <c r="S1082" s="238"/>
      <c r="T1082" s="238"/>
      <c r="U1082" s="238"/>
      <c r="V1082" s="238"/>
      <c r="W1082" s="238"/>
      <c r="X1082" s="238"/>
      <c r="Y1082" s="238"/>
      <c r="Z1082" s="238"/>
      <c r="AA1082" s="238"/>
    </row>
    <row r="1083" spans="2:27" s="10" customFormat="1">
      <c r="B1083" s="235"/>
      <c r="C1083" s="11"/>
      <c r="D1083" s="11"/>
      <c r="E1083" s="11"/>
      <c r="F1083" s="236"/>
      <c r="G1083" s="236"/>
      <c r="H1083" s="11"/>
      <c r="I1083" s="237"/>
      <c r="J1083" s="237"/>
      <c r="K1083" s="237"/>
      <c r="L1083" s="237"/>
      <c r="M1083" s="238"/>
      <c r="N1083" s="238"/>
      <c r="O1083" s="238"/>
      <c r="P1083" s="238"/>
      <c r="Q1083" s="238"/>
      <c r="R1083" s="238"/>
      <c r="S1083" s="238"/>
      <c r="T1083" s="238"/>
      <c r="U1083" s="238"/>
      <c r="V1083" s="238"/>
      <c r="W1083" s="238"/>
      <c r="X1083" s="238"/>
      <c r="Y1083" s="238"/>
      <c r="Z1083" s="238"/>
      <c r="AA1083" s="238"/>
    </row>
    <row r="1084" spans="2:27" s="10" customFormat="1">
      <c r="B1084" s="235"/>
      <c r="C1084" s="11"/>
      <c r="D1084" s="11"/>
      <c r="E1084" s="11"/>
      <c r="F1084" s="236"/>
      <c r="G1084" s="236"/>
      <c r="H1084" s="11"/>
      <c r="I1084" s="237"/>
      <c r="J1084" s="237"/>
      <c r="K1084" s="237"/>
      <c r="L1084" s="237"/>
      <c r="M1084" s="238"/>
      <c r="N1084" s="238"/>
      <c r="O1084" s="238"/>
      <c r="P1084" s="238"/>
      <c r="Q1084" s="238"/>
      <c r="R1084" s="238"/>
      <c r="S1084" s="238"/>
      <c r="T1084" s="238"/>
      <c r="U1084" s="238"/>
      <c r="V1084" s="238"/>
      <c r="W1084" s="238"/>
      <c r="X1084" s="238"/>
      <c r="Y1084" s="238"/>
      <c r="Z1084" s="238"/>
      <c r="AA1084" s="238"/>
    </row>
    <row r="1085" spans="2:27" s="10" customFormat="1">
      <c r="B1085" s="235"/>
      <c r="C1085" s="11"/>
      <c r="D1085" s="11"/>
      <c r="E1085" s="11"/>
      <c r="F1085" s="236"/>
      <c r="G1085" s="236"/>
      <c r="H1085" s="11"/>
      <c r="I1085" s="237"/>
      <c r="J1085" s="237"/>
      <c r="K1085" s="237"/>
      <c r="L1085" s="237"/>
      <c r="M1085" s="238"/>
      <c r="N1085" s="238"/>
      <c r="O1085" s="238"/>
      <c r="P1085" s="238"/>
      <c r="Q1085" s="238"/>
      <c r="R1085" s="238"/>
      <c r="S1085" s="238"/>
      <c r="T1085" s="238"/>
      <c r="U1085" s="238"/>
      <c r="V1085" s="238"/>
      <c r="W1085" s="238"/>
      <c r="X1085" s="238"/>
      <c r="Y1085" s="238"/>
      <c r="Z1085" s="238"/>
      <c r="AA1085" s="238"/>
    </row>
    <row r="1086" spans="2:27" s="10" customFormat="1">
      <c r="B1086" s="235"/>
      <c r="C1086" s="11"/>
      <c r="D1086" s="11"/>
      <c r="E1086" s="11"/>
      <c r="F1086" s="236"/>
      <c r="G1086" s="236"/>
      <c r="H1086" s="11"/>
      <c r="I1086" s="237"/>
      <c r="J1086" s="237"/>
      <c r="K1086" s="237"/>
      <c r="L1086" s="237"/>
      <c r="M1086" s="238"/>
      <c r="N1086" s="238"/>
      <c r="O1086" s="238"/>
      <c r="P1086" s="238"/>
      <c r="Q1086" s="238"/>
      <c r="R1086" s="238"/>
      <c r="S1086" s="238"/>
      <c r="T1086" s="238"/>
      <c r="U1086" s="238"/>
      <c r="V1086" s="238"/>
      <c r="W1086" s="238"/>
      <c r="X1086" s="238"/>
      <c r="Y1086" s="238"/>
      <c r="Z1086" s="238"/>
      <c r="AA1086" s="238"/>
    </row>
    <row r="1087" spans="2:27" s="10" customFormat="1">
      <c r="B1087" s="235"/>
      <c r="C1087" s="11"/>
      <c r="D1087" s="11"/>
      <c r="E1087" s="11"/>
      <c r="F1087" s="236"/>
      <c r="G1087" s="236"/>
      <c r="H1087" s="11"/>
      <c r="I1087" s="237"/>
      <c r="J1087" s="237"/>
      <c r="K1087" s="237"/>
      <c r="L1087" s="237"/>
      <c r="M1087" s="238"/>
      <c r="N1087" s="238"/>
      <c r="O1087" s="238"/>
      <c r="P1087" s="238"/>
      <c r="Q1087" s="238"/>
      <c r="R1087" s="238"/>
      <c r="S1087" s="238"/>
      <c r="T1087" s="238"/>
      <c r="U1087" s="238"/>
      <c r="V1087" s="238"/>
      <c r="W1087" s="238"/>
      <c r="X1087" s="238"/>
      <c r="Y1087" s="238"/>
      <c r="Z1087" s="238"/>
      <c r="AA1087" s="238"/>
    </row>
    <row r="1088" spans="2:27" s="10" customFormat="1">
      <c r="B1088" s="235"/>
      <c r="C1088" s="11"/>
      <c r="D1088" s="11"/>
      <c r="E1088" s="11"/>
      <c r="F1088" s="236"/>
      <c r="G1088" s="236"/>
      <c r="H1088" s="11"/>
      <c r="I1088" s="237"/>
      <c r="J1088" s="237"/>
      <c r="K1088" s="237"/>
      <c r="L1088" s="237"/>
      <c r="M1088" s="238"/>
      <c r="N1088" s="238"/>
      <c r="O1088" s="238"/>
      <c r="P1088" s="238"/>
      <c r="Q1088" s="238"/>
      <c r="R1088" s="238"/>
      <c r="S1088" s="238"/>
      <c r="T1088" s="238"/>
      <c r="U1088" s="238"/>
      <c r="V1088" s="238"/>
      <c r="W1088" s="238"/>
      <c r="X1088" s="238"/>
      <c r="Y1088" s="238"/>
      <c r="Z1088" s="238"/>
      <c r="AA1088" s="238"/>
    </row>
    <row r="1089" spans="2:27" s="10" customFormat="1">
      <c r="B1089" s="235"/>
      <c r="C1089" s="11"/>
      <c r="D1089" s="11"/>
      <c r="E1089" s="11"/>
      <c r="F1089" s="236"/>
      <c r="G1089" s="236"/>
      <c r="H1089" s="11"/>
      <c r="I1089" s="237"/>
      <c r="J1089" s="237"/>
      <c r="K1089" s="237"/>
      <c r="L1089" s="237"/>
      <c r="M1089" s="238"/>
      <c r="N1089" s="238"/>
      <c r="O1089" s="238"/>
      <c r="P1089" s="238"/>
      <c r="Q1089" s="238"/>
      <c r="R1089" s="238"/>
      <c r="S1089" s="238"/>
      <c r="T1089" s="238"/>
      <c r="U1089" s="238"/>
      <c r="V1089" s="238"/>
      <c r="W1089" s="238"/>
      <c r="X1089" s="238"/>
      <c r="Y1089" s="238"/>
      <c r="Z1089" s="238"/>
      <c r="AA1089" s="238"/>
    </row>
    <row r="1090" spans="2:27" s="10" customFormat="1">
      <c r="B1090" s="235"/>
      <c r="C1090" s="11"/>
      <c r="D1090" s="11"/>
      <c r="E1090" s="11"/>
      <c r="F1090" s="236"/>
      <c r="G1090" s="236"/>
      <c r="H1090" s="11"/>
      <c r="I1090" s="237"/>
      <c r="J1090" s="237"/>
      <c r="K1090" s="237"/>
      <c r="L1090" s="237"/>
      <c r="M1090" s="238"/>
      <c r="N1090" s="238"/>
      <c r="O1090" s="238"/>
      <c r="P1090" s="238"/>
      <c r="Q1090" s="238"/>
      <c r="R1090" s="238"/>
      <c r="S1090" s="238"/>
      <c r="T1090" s="238"/>
      <c r="U1090" s="238"/>
      <c r="V1090" s="238"/>
      <c r="W1090" s="238"/>
      <c r="X1090" s="238"/>
      <c r="Y1090" s="238"/>
      <c r="Z1090" s="238"/>
      <c r="AA1090" s="238"/>
    </row>
    <row r="1091" spans="2:27" s="10" customFormat="1">
      <c r="B1091" s="235"/>
      <c r="C1091" s="11"/>
      <c r="D1091" s="11"/>
      <c r="E1091" s="11"/>
      <c r="F1091" s="236"/>
      <c r="G1091" s="236"/>
      <c r="H1091" s="11"/>
      <c r="I1091" s="237"/>
      <c r="J1091" s="237"/>
      <c r="K1091" s="237"/>
      <c r="L1091" s="237"/>
      <c r="M1091" s="238"/>
      <c r="N1091" s="238"/>
      <c r="O1091" s="238"/>
      <c r="P1091" s="238"/>
      <c r="Q1091" s="238"/>
      <c r="R1091" s="238"/>
      <c r="S1091" s="238"/>
      <c r="T1091" s="238"/>
      <c r="U1091" s="238"/>
      <c r="V1091" s="238"/>
      <c r="W1091" s="238"/>
      <c r="X1091" s="238"/>
      <c r="Y1091" s="238"/>
      <c r="Z1091" s="238"/>
      <c r="AA1091" s="238"/>
    </row>
    <row r="1092" spans="2:27" s="10" customFormat="1">
      <c r="B1092" s="235"/>
      <c r="C1092" s="11"/>
      <c r="D1092" s="11"/>
      <c r="E1092" s="11"/>
      <c r="F1092" s="236"/>
      <c r="G1092" s="236"/>
      <c r="H1092" s="11"/>
      <c r="I1092" s="237"/>
      <c r="J1092" s="237"/>
      <c r="K1092" s="237"/>
      <c r="L1092" s="237"/>
      <c r="M1092" s="238"/>
      <c r="N1092" s="238"/>
      <c r="O1092" s="238"/>
      <c r="P1092" s="238"/>
      <c r="Q1092" s="238"/>
      <c r="R1092" s="238"/>
      <c r="S1092" s="238"/>
      <c r="T1092" s="238"/>
      <c r="U1092" s="238"/>
      <c r="V1092" s="238"/>
      <c r="W1092" s="238"/>
      <c r="X1092" s="238"/>
      <c r="Y1092" s="238"/>
      <c r="Z1092" s="238"/>
      <c r="AA1092" s="238"/>
    </row>
    <row r="1093" spans="2:27" s="10" customFormat="1">
      <c r="B1093" s="235"/>
      <c r="C1093" s="11"/>
      <c r="D1093" s="11"/>
      <c r="E1093" s="11"/>
      <c r="F1093" s="236"/>
      <c r="G1093" s="236"/>
      <c r="H1093" s="11"/>
      <c r="I1093" s="237"/>
      <c r="J1093" s="237"/>
      <c r="K1093" s="237"/>
      <c r="L1093" s="237"/>
      <c r="M1093" s="238"/>
      <c r="N1093" s="238"/>
      <c r="O1093" s="238"/>
      <c r="P1093" s="238"/>
      <c r="Q1093" s="238"/>
      <c r="R1093" s="238"/>
      <c r="S1093" s="238"/>
      <c r="T1093" s="238"/>
      <c r="U1093" s="238"/>
      <c r="V1093" s="238"/>
      <c r="W1093" s="238"/>
      <c r="X1093" s="238"/>
      <c r="Y1093" s="238"/>
      <c r="Z1093" s="238"/>
      <c r="AA1093" s="238"/>
    </row>
    <row r="1094" spans="2:27" s="10" customFormat="1">
      <c r="B1094" s="235"/>
      <c r="C1094" s="11"/>
      <c r="D1094" s="11"/>
      <c r="E1094" s="11"/>
      <c r="F1094" s="236"/>
      <c r="G1094" s="236"/>
      <c r="H1094" s="11"/>
      <c r="I1094" s="237"/>
      <c r="J1094" s="237"/>
      <c r="K1094" s="237"/>
      <c r="L1094" s="237"/>
      <c r="M1094" s="238"/>
      <c r="N1094" s="238"/>
      <c r="O1094" s="238"/>
      <c r="P1094" s="238"/>
      <c r="Q1094" s="238"/>
      <c r="R1094" s="238"/>
      <c r="S1094" s="238"/>
      <c r="T1094" s="238"/>
      <c r="U1094" s="238"/>
      <c r="V1094" s="238"/>
      <c r="W1094" s="238"/>
      <c r="X1094" s="238"/>
      <c r="Y1094" s="238"/>
      <c r="Z1094" s="238"/>
      <c r="AA1094" s="238"/>
    </row>
    <row r="1095" spans="2:27" s="10" customFormat="1">
      <c r="B1095" s="235"/>
      <c r="C1095" s="11"/>
      <c r="D1095" s="11"/>
      <c r="E1095" s="11"/>
      <c r="F1095" s="236"/>
      <c r="G1095" s="236"/>
      <c r="H1095" s="11"/>
      <c r="I1095" s="237"/>
      <c r="J1095" s="237"/>
      <c r="K1095" s="237"/>
      <c r="L1095" s="237"/>
      <c r="M1095" s="238"/>
      <c r="N1095" s="238"/>
      <c r="O1095" s="238"/>
      <c r="P1095" s="238"/>
      <c r="Q1095" s="238"/>
      <c r="R1095" s="238"/>
      <c r="S1095" s="238"/>
      <c r="T1095" s="238"/>
      <c r="U1095" s="238"/>
      <c r="V1095" s="238"/>
      <c r="W1095" s="238"/>
      <c r="X1095" s="238"/>
      <c r="Y1095" s="238"/>
      <c r="Z1095" s="238"/>
      <c r="AA1095" s="238"/>
    </row>
    <row r="1096" spans="2:27" s="10" customFormat="1">
      <c r="B1096" s="235"/>
      <c r="C1096" s="11"/>
      <c r="D1096" s="11"/>
      <c r="E1096" s="11"/>
      <c r="F1096" s="236"/>
      <c r="G1096" s="236"/>
      <c r="H1096" s="11"/>
      <c r="I1096" s="237"/>
      <c r="J1096" s="237"/>
      <c r="K1096" s="237"/>
      <c r="L1096" s="237"/>
      <c r="M1096" s="238"/>
      <c r="N1096" s="238"/>
      <c r="O1096" s="238"/>
      <c r="P1096" s="238"/>
      <c r="Q1096" s="238"/>
      <c r="R1096" s="238"/>
      <c r="S1096" s="238"/>
      <c r="T1096" s="238"/>
      <c r="U1096" s="238"/>
      <c r="V1096" s="238"/>
      <c r="W1096" s="238"/>
      <c r="X1096" s="238"/>
      <c r="Y1096" s="238"/>
      <c r="Z1096" s="238"/>
      <c r="AA1096" s="238"/>
    </row>
    <row r="1097" spans="2:27" s="10" customFormat="1">
      <c r="B1097" s="235"/>
      <c r="C1097" s="11"/>
      <c r="D1097" s="11"/>
      <c r="E1097" s="11"/>
      <c r="F1097" s="236"/>
      <c r="G1097" s="236"/>
      <c r="H1097" s="11"/>
      <c r="I1097" s="237"/>
      <c r="J1097" s="237"/>
      <c r="K1097" s="237"/>
      <c r="L1097" s="237"/>
      <c r="M1097" s="238"/>
      <c r="N1097" s="238"/>
      <c r="O1097" s="238"/>
      <c r="P1097" s="238"/>
      <c r="Q1097" s="238"/>
      <c r="R1097" s="238"/>
      <c r="S1097" s="238"/>
      <c r="T1097" s="238"/>
      <c r="U1097" s="238"/>
      <c r="V1097" s="238"/>
      <c r="W1097" s="238"/>
      <c r="X1097" s="238"/>
      <c r="Y1097" s="238"/>
      <c r="Z1097" s="238"/>
      <c r="AA1097" s="238"/>
    </row>
    <row r="1098" spans="2:27" s="10" customFormat="1">
      <c r="B1098" s="235"/>
      <c r="C1098" s="11"/>
      <c r="D1098" s="11"/>
      <c r="E1098" s="11"/>
      <c r="F1098" s="236"/>
      <c r="G1098" s="236"/>
      <c r="H1098" s="11"/>
      <c r="I1098" s="237"/>
      <c r="J1098" s="237"/>
      <c r="K1098" s="237"/>
      <c r="L1098" s="237"/>
      <c r="M1098" s="238"/>
      <c r="N1098" s="238"/>
      <c r="O1098" s="238"/>
      <c r="P1098" s="238"/>
      <c r="Q1098" s="238"/>
      <c r="R1098" s="238"/>
      <c r="S1098" s="238"/>
      <c r="T1098" s="238"/>
      <c r="U1098" s="238"/>
      <c r="V1098" s="238"/>
      <c r="W1098" s="238"/>
      <c r="X1098" s="238"/>
      <c r="Y1098" s="238"/>
      <c r="Z1098" s="238"/>
      <c r="AA1098" s="238"/>
    </row>
    <row r="1099" spans="2:27" s="10" customFormat="1">
      <c r="B1099" s="235"/>
      <c r="C1099" s="11"/>
      <c r="D1099" s="11"/>
      <c r="E1099" s="11"/>
      <c r="F1099" s="236"/>
      <c r="G1099" s="236"/>
      <c r="H1099" s="11"/>
      <c r="I1099" s="237"/>
      <c r="J1099" s="237"/>
      <c r="K1099" s="237"/>
      <c r="L1099" s="237"/>
      <c r="M1099" s="238"/>
      <c r="N1099" s="238"/>
      <c r="O1099" s="238"/>
      <c r="P1099" s="238"/>
      <c r="Q1099" s="238"/>
      <c r="R1099" s="238"/>
      <c r="S1099" s="238"/>
      <c r="T1099" s="238"/>
      <c r="U1099" s="238"/>
      <c r="V1099" s="238"/>
      <c r="W1099" s="238"/>
      <c r="X1099" s="238"/>
      <c r="Y1099" s="238"/>
      <c r="Z1099" s="238"/>
      <c r="AA1099" s="238"/>
    </row>
    <row r="1100" spans="2:27" s="10" customFormat="1">
      <c r="B1100" s="235"/>
      <c r="C1100" s="11"/>
      <c r="D1100" s="11"/>
      <c r="E1100" s="11"/>
      <c r="F1100" s="236"/>
      <c r="G1100" s="236"/>
      <c r="H1100" s="11"/>
      <c r="I1100" s="237"/>
      <c r="J1100" s="237"/>
      <c r="K1100" s="237"/>
      <c r="L1100" s="237"/>
      <c r="M1100" s="238"/>
      <c r="N1100" s="238"/>
      <c r="O1100" s="238"/>
      <c r="P1100" s="238"/>
      <c r="Q1100" s="238"/>
      <c r="R1100" s="238"/>
      <c r="S1100" s="238"/>
      <c r="T1100" s="238"/>
      <c r="U1100" s="238"/>
      <c r="V1100" s="238"/>
      <c r="W1100" s="238"/>
      <c r="X1100" s="238"/>
      <c r="Y1100" s="238"/>
      <c r="Z1100" s="238"/>
      <c r="AA1100" s="238"/>
    </row>
    <row r="1101" spans="2:27" s="10" customFormat="1">
      <c r="B1101" s="235"/>
      <c r="C1101" s="11"/>
      <c r="D1101" s="11"/>
      <c r="E1101" s="11"/>
      <c r="F1101" s="236"/>
      <c r="G1101" s="236"/>
      <c r="H1101" s="11"/>
      <c r="I1101" s="237"/>
      <c r="J1101" s="237"/>
      <c r="K1101" s="237"/>
      <c r="L1101" s="237"/>
      <c r="M1101" s="238"/>
      <c r="N1101" s="238"/>
      <c r="O1101" s="238"/>
      <c r="P1101" s="238"/>
      <c r="Q1101" s="238"/>
      <c r="R1101" s="238"/>
      <c r="S1101" s="238"/>
      <c r="T1101" s="238"/>
      <c r="U1101" s="238"/>
      <c r="V1101" s="238"/>
      <c r="W1101" s="238"/>
      <c r="X1101" s="238"/>
      <c r="Y1101" s="238"/>
      <c r="Z1101" s="238"/>
      <c r="AA1101" s="238"/>
    </row>
    <row r="1102" spans="2:27" s="10" customFormat="1">
      <c r="B1102" s="235"/>
      <c r="C1102" s="11"/>
      <c r="D1102" s="11"/>
      <c r="E1102" s="11"/>
      <c r="F1102" s="236"/>
      <c r="G1102" s="236"/>
      <c r="H1102" s="11"/>
      <c r="I1102" s="237"/>
      <c r="J1102" s="237"/>
      <c r="K1102" s="237"/>
      <c r="L1102" s="237"/>
      <c r="M1102" s="238"/>
      <c r="N1102" s="238"/>
      <c r="O1102" s="238"/>
      <c r="P1102" s="238"/>
      <c r="Q1102" s="238"/>
      <c r="R1102" s="238"/>
      <c r="S1102" s="238"/>
      <c r="T1102" s="238"/>
      <c r="U1102" s="238"/>
      <c r="V1102" s="238"/>
      <c r="W1102" s="238"/>
      <c r="X1102" s="238"/>
      <c r="Y1102" s="238"/>
      <c r="Z1102" s="238"/>
      <c r="AA1102" s="238"/>
    </row>
    <row r="1103" spans="2:27" s="10" customFormat="1">
      <c r="B1103" s="235"/>
      <c r="C1103" s="11"/>
      <c r="D1103" s="11"/>
      <c r="E1103" s="11"/>
      <c r="F1103" s="236"/>
      <c r="G1103" s="236"/>
      <c r="H1103" s="11"/>
      <c r="I1103" s="237"/>
      <c r="J1103" s="237"/>
      <c r="K1103" s="237"/>
      <c r="L1103" s="237"/>
      <c r="M1103" s="238"/>
      <c r="N1103" s="238"/>
      <c r="O1103" s="238"/>
      <c r="P1103" s="238"/>
      <c r="Q1103" s="238"/>
      <c r="R1103" s="238"/>
      <c r="S1103" s="238"/>
      <c r="T1103" s="238"/>
      <c r="U1103" s="238"/>
      <c r="V1103" s="238"/>
      <c r="W1103" s="238"/>
      <c r="X1103" s="238"/>
      <c r="Y1103" s="238"/>
      <c r="Z1103" s="238"/>
      <c r="AA1103" s="238"/>
    </row>
    <row r="1104" spans="2:27" s="10" customFormat="1">
      <c r="B1104" s="235"/>
      <c r="C1104" s="11"/>
      <c r="D1104" s="11"/>
      <c r="E1104" s="11"/>
      <c r="F1104" s="236"/>
      <c r="G1104" s="236"/>
      <c r="H1104" s="11"/>
      <c r="I1104" s="237"/>
      <c r="J1104" s="237"/>
      <c r="K1104" s="237"/>
      <c r="L1104" s="237"/>
      <c r="M1104" s="238"/>
      <c r="N1104" s="238"/>
      <c r="O1104" s="238"/>
      <c r="P1104" s="238"/>
      <c r="Q1104" s="238"/>
      <c r="R1104" s="238"/>
      <c r="S1104" s="238"/>
      <c r="T1104" s="238"/>
      <c r="U1104" s="238"/>
      <c r="V1104" s="238"/>
      <c r="W1104" s="238"/>
      <c r="X1104" s="238"/>
      <c r="Y1104" s="238"/>
      <c r="Z1104" s="238"/>
      <c r="AA1104" s="238"/>
    </row>
    <row r="1105" spans="2:27" s="10" customFormat="1">
      <c r="B1105" s="235"/>
      <c r="C1105" s="11"/>
      <c r="D1105" s="11"/>
      <c r="E1105" s="11"/>
      <c r="F1105" s="236"/>
      <c r="G1105" s="236"/>
      <c r="H1105" s="11"/>
      <c r="I1105" s="237"/>
      <c r="J1105" s="237"/>
      <c r="K1105" s="237"/>
      <c r="L1105" s="237"/>
      <c r="M1105" s="238"/>
      <c r="N1105" s="238"/>
      <c r="O1105" s="238"/>
      <c r="P1105" s="238"/>
      <c r="Q1105" s="238"/>
      <c r="R1105" s="238"/>
      <c r="S1105" s="238"/>
      <c r="T1105" s="238"/>
      <c r="U1105" s="238"/>
      <c r="V1105" s="238"/>
      <c r="W1105" s="238"/>
      <c r="X1105" s="238"/>
      <c r="Y1105" s="238"/>
      <c r="Z1105" s="238"/>
      <c r="AA1105" s="238"/>
    </row>
    <row r="1106" spans="2:27" s="10" customFormat="1">
      <c r="B1106" s="235"/>
      <c r="C1106" s="11"/>
      <c r="D1106" s="11"/>
      <c r="E1106" s="11"/>
      <c r="F1106" s="236"/>
      <c r="G1106" s="236"/>
      <c r="H1106" s="11"/>
      <c r="I1106" s="237"/>
      <c r="J1106" s="237"/>
      <c r="K1106" s="237"/>
      <c r="L1106" s="237"/>
      <c r="M1106" s="238"/>
      <c r="N1106" s="238"/>
      <c r="O1106" s="238"/>
      <c r="P1106" s="238"/>
      <c r="Q1106" s="238"/>
      <c r="R1106" s="238"/>
      <c r="S1106" s="238"/>
      <c r="T1106" s="238"/>
      <c r="U1106" s="238"/>
      <c r="V1106" s="238"/>
      <c r="W1106" s="238"/>
      <c r="X1106" s="238"/>
      <c r="Y1106" s="238"/>
      <c r="Z1106" s="238"/>
      <c r="AA1106" s="238"/>
    </row>
    <row r="1107" spans="2:27" s="10" customFormat="1">
      <c r="B1107" s="235"/>
      <c r="C1107" s="11"/>
      <c r="D1107" s="11"/>
      <c r="E1107" s="11"/>
      <c r="F1107" s="236"/>
      <c r="G1107" s="236"/>
      <c r="H1107" s="11"/>
      <c r="I1107" s="237"/>
      <c r="J1107" s="237"/>
      <c r="K1107" s="237"/>
      <c r="L1107" s="237"/>
      <c r="M1107" s="238"/>
      <c r="N1107" s="238"/>
      <c r="O1107" s="238"/>
      <c r="P1107" s="238"/>
      <c r="Q1107" s="238"/>
      <c r="R1107" s="238"/>
      <c r="S1107" s="238"/>
      <c r="T1107" s="238"/>
      <c r="U1107" s="238"/>
      <c r="V1107" s="238"/>
      <c r="W1107" s="238"/>
      <c r="X1107" s="238"/>
      <c r="Y1107" s="238"/>
      <c r="Z1107" s="238"/>
      <c r="AA1107" s="238"/>
    </row>
    <row r="1108" spans="2:27" s="10" customFormat="1">
      <c r="B1108" s="235"/>
      <c r="C1108" s="11"/>
      <c r="D1108" s="11"/>
      <c r="E1108" s="11"/>
      <c r="F1108" s="236"/>
      <c r="G1108" s="236"/>
      <c r="H1108" s="11"/>
      <c r="I1108" s="237"/>
      <c r="J1108" s="237"/>
      <c r="K1108" s="237"/>
      <c r="L1108" s="237"/>
      <c r="M1108" s="238"/>
      <c r="N1108" s="238"/>
      <c r="O1108" s="238"/>
      <c r="P1108" s="238"/>
      <c r="Q1108" s="238"/>
      <c r="R1108" s="238"/>
      <c r="S1108" s="238"/>
      <c r="T1108" s="238"/>
      <c r="U1108" s="238"/>
      <c r="V1108" s="238"/>
      <c r="W1108" s="238"/>
      <c r="X1108" s="238"/>
      <c r="Y1108" s="238"/>
      <c r="Z1108" s="238"/>
      <c r="AA1108" s="238"/>
    </row>
    <row r="1109" spans="2:27" s="10" customFormat="1">
      <c r="B1109" s="235"/>
      <c r="C1109" s="11"/>
      <c r="D1109" s="11"/>
      <c r="E1109" s="11"/>
      <c r="F1109" s="236"/>
      <c r="G1109" s="236"/>
      <c r="H1109" s="11"/>
      <c r="I1109" s="237"/>
      <c r="J1109" s="237"/>
      <c r="K1109" s="237"/>
      <c r="L1109" s="237"/>
      <c r="M1109" s="238"/>
      <c r="N1109" s="238"/>
      <c r="O1109" s="238"/>
      <c r="P1109" s="238"/>
      <c r="Q1109" s="238"/>
      <c r="R1109" s="238"/>
      <c r="S1109" s="238"/>
      <c r="T1109" s="238"/>
      <c r="U1109" s="238"/>
      <c r="V1109" s="238"/>
      <c r="W1109" s="238"/>
      <c r="X1109" s="238"/>
      <c r="Y1109" s="238"/>
      <c r="Z1109" s="238"/>
      <c r="AA1109" s="238"/>
    </row>
    <row r="1110" spans="2:27" s="10" customFormat="1">
      <c r="B1110" s="235"/>
      <c r="C1110" s="11"/>
      <c r="D1110" s="11"/>
      <c r="E1110" s="11"/>
      <c r="F1110" s="236"/>
      <c r="G1110" s="236"/>
      <c r="H1110" s="11"/>
      <c r="I1110" s="237"/>
      <c r="J1110" s="237"/>
      <c r="K1110" s="237"/>
      <c r="L1110" s="237"/>
      <c r="M1110" s="238"/>
      <c r="N1110" s="238"/>
      <c r="O1110" s="238"/>
      <c r="P1110" s="238"/>
      <c r="Q1110" s="238"/>
      <c r="R1110" s="238"/>
      <c r="S1110" s="238"/>
      <c r="T1110" s="238"/>
      <c r="U1110" s="238"/>
      <c r="V1110" s="238"/>
      <c r="W1110" s="238"/>
      <c r="X1110" s="238"/>
      <c r="Y1110" s="238"/>
      <c r="Z1110" s="238"/>
      <c r="AA1110" s="238"/>
    </row>
    <row r="1111" spans="2:27" s="10" customFormat="1">
      <c r="B1111" s="235"/>
      <c r="C1111" s="11"/>
      <c r="D1111" s="11"/>
      <c r="E1111" s="11"/>
      <c r="F1111" s="236"/>
      <c r="G1111" s="236"/>
      <c r="H1111" s="11"/>
      <c r="I1111" s="237"/>
      <c r="J1111" s="237"/>
      <c r="K1111" s="237"/>
      <c r="L1111" s="237"/>
      <c r="M1111" s="238"/>
      <c r="N1111" s="238"/>
      <c r="O1111" s="238"/>
      <c r="P1111" s="238"/>
      <c r="Q1111" s="238"/>
      <c r="R1111" s="238"/>
      <c r="S1111" s="238"/>
      <c r="T1111" s="238"/>
      <c r="U1111" s="238"/>
      <c r="V1111" s="238"/>
      <c r="W1111" s="238"/>
      <c r="X1111" s="238"/>
      <c r="Y1111" s="238"/>
      <c r="Z1111" s="238"/>
      <c r="AA1111" s="238"/>
    </row>
    <row r="1112" spans="2:27" s="10" customFormat="1">
      <c r="B1112" s="235"/>
      <c r="C1112" s="11"/>
      <c r="D1112" s="11"/>
      <c r="E1112" s="11"/>
      <c r="F1112" s="236"/>
      <c r="G1112" s="236"/>
      <c r="H1112" s="11"/>
      <c r="I1112" s="237"/>
      <c r="J1112" s="237"/>
      <c r="K1112" s="237"/>
      <c r="L1112" s="237"/>
      <c r="M1112" s="238"/>
      <c r="N1112" s="238"/>
      <c r="O1112" s="238"/>
      <c r="P1112" s="238"/>
      <c r="Q1112" s="238"/>
      <c r="R1112" s="238"/>
      <c r="S1112" s="238"/>
      <c r="T1112" s="238"/>
      <c r="U1112" s="238"/>
      <c r="V1112" s="238"/>
      <c r="W1112" s="238"/>
      <c r="X1112" s="238"/>
      <c r="Y1112" s="238"/>
      <c r="Z1112" s="238"/>
      <c r="AA1112" s="238"/>
    </row>
    <row r="1113" spans="2:27" s="10" customFormat="1">
      <c r="B1113" s="235"/>
      <c r="C1113" s="11"/>
      <c r="D1113" s="11"/>
      <c r="E1113" s="11"/>
      <c r="F1113" s="236"/>
      <c r="G1113" s="236"/>
      <c r="H1113" s="11"/>
      <c r="I1113" s="237"/>
      <c r="J1113" s="237"/>
      <c r="K1113" s="237"/>
      <c r="L1113" s="237"/>
      <c r="M1113" s="238"/>
      <c r="N1113" s="238"/>
      <c r="O1113" s="238"/>
      <c r="P1113" s="238"/>
      <c r="Q1113" s="238"/>
      <c r="R1113" s="238"/>
      <c r="S1113" s="238"/>
      <c r="T1113" s="238"/>
      <c r="U1113" s="238"/>
      <c r="V1113" s="238"/>
      <c r="W1113" s="238"/>
      <c r="X1113" s="238"/>
      <c r="Y1113" s="238"/>
      <c r="Z1113" s="238"/>
      <c r="AA1113" s="238"/>
    </row>
    <row r="1114" spans="2:27" s="10" customFormat="1">
      <c r="B1114" s="235"/>
      <c r="C1114" s="11"/>
      <c r="D1114" s="11"/>
      <c r="E1114" s="11"/>
      <c r="F1114" s="236"/>
      <c r="G1114" s="236"/>
      <c r="H1114" s="11"/>
      <c r="I1114" s="237"/>
      <c r="J1114" s="237"/>
      <c r="K1114" s="237"/>
      <c r="L1114" s="237"/>
      <c r="M1114" s="238"/>
      <c r="N1114" s="238"/>
      <c r="O1114" s="238"/>
      <c r="P1114" s="238"/>
      <c r="Q1114" s="238"/>
      <c r="R1114" s="238"/>
      <c r="S1114" s="238"/>
      <c r="T1114" s="238"/>
      <c r="U1114" s="238"/>
      <c r="V1114" s="238"/>
      <c r="W1114" s="238"/>
      <c r="X1114" s="238"/>
      <c r="Y1114" s="238"/>
      <c r="Z1114" s="238"/>
      <c r="AA1114" s="238"/>
    </row>
    <row r="1115" spans="2:27" s="10" customFormat="1">
      <c r="B1115" s="235"/>
      <c r="C1115" s="11"/>
      <c r="D1115" s="11"/>
      <c r="E1115" s="11"/>
      <c r="F1115" s="236"/>
      <c r="G1115" s="236"/>
      <c r="H1115" s="11"/>
      <c r="I1115" s="237"/>
      <c r="J1115" s="237"/>
      <c r="K1115" s="237"/>
      <c r="L1115" s="237"/>
      <c r="M1115" s="238"/>
      <c r="N1115" s="238"/>
      <c r="O1115" s="238"/>
      <c r="P1115" s="238"/>
      <c r="Q1115" s="238"/>
      <c r="R1115" s="238"/>
      <c r="S1115" s="238"/>
      <c r="T1115" s="238"/>
      <c r="U1115" s="238"/>
      <c r="V1115" s="238"/>
      <c r="W1115" s="238"/>
      <c r="X1115" s="238"/>
      <c r="Y1115" s="238"/>
      <c r="Z1115" s="238"/>
      <c r="AA1115" s="238"/>
    </row>
    <row r="1116" spans="2:27" s="10" customFormat="1">
      <c r="B1116" s="235"/>
      <c r="C1116" s="11"/>
      <c r="D1116" s="11"/>
      <c r="E1116" s="11"/>
      <c r="F1116" s="236"/>
      <c r="G1116" s="236"/>
      <c r="H1116" s="11"/>
      <c r="I1116" s="237"/>
      <c r="J1116" s="237"/>
      <c r="K1116" s="237"/>
      <c r="L1116" s="237"/>
      <c r="M1116" s="238"/>
      <c r="N1116" s="238"/>
      <c r="O1116" s="238"/>
      <c r="P1116" s="238"/>
      <c r="Q1116" s="238"/>
      <c r="R1116" s="238"/>
      <c r="S1116" s="238"/>
      <c r="T1116" s="238"/>
      <c r="U1116" s="238"/>
      <c r="V1116" s="238"/>
      <c r="W1116" s="238"/>
      <c r="X1116" s="238"/>
      <c r="Y1116" s="238"/>
      <c r="Z1116" s="238"/>
      <c r="AA1116" s="238"/>
    </row>
    <row r="1117" spans="2:27" s="10" customFormat="1">
      <c r="B1117" s="235"/>
      <c r="C1117" s="11"/>
      <c r="D1117" s="11"/>
      <c r="E1117" s="11"/>
      <c r="F1117" s="236"/>
      <c r="G1117" s="236"/>
      <c r="H1117" s="11"/>
      <c r="I1117" s="237"/>
      <c r="J1117" s="237"/>
      <c r="K1117" s="237"/>
      <c r="L1117" s="237"/>
      <c r="M1117" s="238"/>
      <c r="N1117" s="238"/>
      <c r="O1117" s="238"/>
      <c r="P1117" s="238"/>
      <c r="Q1117" s="238"/>
      <c r="R1117" s="238"/>
      <c r="S1117" s="238"/>
      <c r="T1117" s="238"/>
      <c r="U1117" s="238"/>
      <c r="V1117" s="238"/>
      <c r="W1117" s="238"/>
      <c r="X1117" s="238"/>
      <c r="Y1117" s="238"/>
      <c r="Z1117" s="238"/>
      <c r="AA1117" s="238"/>
    </row>
    <row r="1118" spans="2:27" s="10" customFormat="1">
      <c r="B1118" s="235"/>
      <c r="C1118" s="11"/>
      <c r="D1118" s="11"/>
      <c r="E1118" s="11"/>
      <c r="F1118" s="236"/>
      <c r="G1118" s="236"/>
      <c r="H1118" s="11"/>
      <c r="I1118" s="237"/>
      <c r="J1118" s="237"/>
      <c r="K1118" s="237"/>
      <c r="L1118" s="237"/>
      <c r="M1118" s="238"/>
      <c r="N1118" s="238"/>
      <c r="O1118" s="238"/>
      <c r="P1118" s="238"/>
      <c r="Q1118" s="238"/>
      <c r="R1118" s="238"/>
      <c r="S1118" s="238"/>
      <c r="T1118" s="238"/>
      <c r="U1118" s="238"/>
      <c r="V1118" s="238"/>
      <c r="W1118" s="238"/>
      <c r="X1118" s="238"/>
      <c r="Y1118" s="238"/>
      <c r="Z1118" s="238"/>
      <c r="AA1118" s="238"/>
    </row>
    <row r="1119" spans="2:27" s="10" customFormat="1">
      <c r="B1119" s="235"/>
      <c r="C1119" s="11"/>
      <c r="D1119" s="11"/>
      <c r="E1119" s="11"/>
      <c r="F1119" s="236"/>
      <c r="G1119" s="236"/>
      <c r="H1119" s="11"/>
      <c r="I1119" s="237"/>
      <c r="J1119" s="237"/>
      <c r="K1119" s="237"/>
      <c r="L1119" s="237"/>
      <c r="M1119" s="238"/>
      <c r="N1119" s="238"/>
      <c r="O1119" s="238"/>
      <c r="P1119" s="238"/>
      <c r="Q1119" s="238"/>
      <c r="R1119" s="238"/>
      <c r="S1119" s="238"/>
      <c r="T1119" s="238"/>
      <c r="U1119" s="238"/>
      <c r="V1119" s="238"/>
      <c r="W1119" s="238"/>
      <c r="X1119" s="238"/>
      <c r="Y1119" s="238"/>
      <c r="Z1119" s="238"/>
      <c r="AA1119" s="238"/>
    </row>
    <row r="1120" spans="2:27" s="10" customFormat="1">
      <c r="B1120" s="235"/>
      <c r="C1120" s="11"/>
      <c r="D1120" s="11"/>
      <c r="E1120" s="11"/>
      <c r="F1120" s="236"/>
      <c r="G1120" s="236"/>
      <c r="H1120" s="11"/>
      <c r="I1120" s="237"/>
      <c r="J1120" s="237"/>
      <c r="K1120" s="237"/>
      <c r="L1120" s="237"/>
      <c r="M1120" s="238"/>
      <c r="N1120" s="238"/>
      <c r="O1120" s="238"/>
      <c r="P1120" s="238"/>
      <c r="Q1120" s="238"/>
      <c r="R1120" s="238"/>
      <c r="S1120" s="238"/>
      <c r="T1120" s="238"/>
      <c r="U1120" s="238"/>
      <c r="V1120" s="238"/>
      <c r="W1120" s="238"/>
      <c r="X1120" s="238"/>
      <c r="Y1120" s="238"/>
      <c r="Z1120" s="238"/>
      <c r="AA1120" s="238"/>
    </row>
    <row r="1121" spans="2:27" s="10" customFormat="1">
      <c r="B1121" s="235"/>
      <c r="C1121" s="11"/>
      <c r="D1121" s="11"/>
      <c r="E1121" s="11"/>
      <c r="F1121" s="236"/>
      <c r="G1121" s="236"/>
      <c r="H1121" s="11"/>
      <c r="I1121" s="237"/>
      <c r="J1121" s="237"/>
      <c r="K1121" s="237"/>
      <c r="L1121" s="237"/>
      <c r="M1121" s="238"/>
      <c r="N1121" s="238"/>
      <c r="O1121" s="238"/>
      <c r="P1121" s="238"/>
      <c r="Q1121" s="238"/>
      <c r="R1121" s="238"/>
      <c r="S1121" s="238"/>
      <c r="T1121" s="238"/>
      <c r="U1121" s="238"/>
      <c r="V1121" s="238"/>
      <c r="W1121" s="238"/>
      <c r="X1121" s="238"/>
      <c r="Y1121" s="238"/>
      <c r="Z1121" s="238"/>
      <c r="AA1121" s="238"/>
    </row>
    <row r="1122" spans="2:27" s="10" customFormat="1">
      <c r="B1122" s="235"/>
      <c r="C1122" s="11"/>
      <c r="D1122" s="11"/>
      <c r="E1122" s="11"/>
      <c r="F1122" s="236"/>
      <c r="G1122" s="236"/>
      <c r="H1122" s="11"/>
      <c r="I1122" s="237"/>
      <c r="J1122" s="237"/>
      <c r="K1122" s="237"/>
      <c r="L1122" s="237"/>
      <c r="M1122" s="238"/>
      <c r="N1122" s="238"/>
      <c r="O1122" s="238"/>
      <c r="P1122" s="238"/>
      <c r="Q1122" s="238"/>
      <c r="R1122" s="238"/>
      <c r="S1122" s="238"/>
      <c r="T1122" s="238"/>
      <c r="U1122" s="238"/>
      <c r="V1122" s="238"/>
      <c r="W1122" s="238"/>
      <c r="X1122" s="238"/>
      <c r="Y1122" s="238"/>
      <c r="Z1122" s="238"/>
      <c r="AA1122" s="238"/>
    </row>
    <row r="1123" spans="2:27" s="10" customFormat="1">
      <c r="B1123" s="235"/>
      <c r="C1123" s="11"/>
      <c r="D1123" s="11"/>
      <c r="E1123" s="11"/>
      <c r="F1123" s="236"/>
      <c r="G1123" s="236"/>
      <c r="H1123" s="11"/>
      <c r="I1123" s="237"/>
      <c r="J1123" s="237"/>
      <c r="K1123" s="237"/>
      <c r="L1123" s="237"/>
      <c r="M1123" s="238"/>
      <c r="N1123" s="238"/>
      <c r="O1123" s="238"/>
      <c r="P1123" s="238"/>
      <c r="Q1123" s="238"/>
      <c r="R1123" s="238"/>
      <c r="S1123" s="238"/>
      <c r="T1123" s="238"/>
      <c r="U1123" s="238"/>
      <c r="V1123" s="238"/>
      <c r="W1123" s="238"/>
      <c r="X1123" s="238"/>
      <c r="Y1123" s="238"/>
      <c r="Z1123" s="238"/>
      <c r="AA1123" s="238"/>
    </row>
    <row r="1124" spans="2:27" s="10" customFormat="1">
      <c r="B1124" s="235"/>
      <c r="C1124" s="11"/>
      <c r="D1124" s="11"/>
      <c r="E1124" s="11"/>
      <c r="F1124" s="236"/>
      <c r="G1124" s="236"/>
      <c r="H1124" s="11"/>
      <c r="I1124" s="237"/>
      <c r="J1124" s="237"/>
      <c r="K1124" s="237"/>
      <c r="L1124" s="237"/>
      <c r="M1124" s="238"/>
      <c r="N1124" s="238"/>
      <c r="O1124" s="238"/>
      <c r="P1124" s="238"/>
      <c r="Q1124" s="238"/>
      <c r="R1124" s="238"/>
      <c r="S1124" s="238"/>
      <c r="T1124" s="238"/>
      <c r="U1124" s="238"/>
      <c r="V1124" s="238"/>
      <c r="W1124" s="238"/>
      <c r="X1124" s="238"/>
      <c r="Y1124" s="238"/>
      <c r="Z1124" s="238"/>
      <c r="AA1124" s="238"/>
    </row>
    <row r="1125" spans="2:27" s="10" customFormat="1">
      <c r="B1125" s="235"/>
      <c r="C1125" s="11"/>
      <c r="D1125" s="11"/>
      <c r="E1125" s="11"/>
      <c r="F1125" s="236"/>
      <c r="G1125" s="236"/>
      <c r="H1125" s="11"/>
      <c r="I1125" s="237"/>
      <c r="J1125" s="237"/>
      <c r="K1125" s="237"/>
      <c r="L1125" s="237"/>
      <c r="M1125" s="238"/>
      <c r="N1125" s="238"/>
      <c r="O1125" s="238"/>
      <c r="P1125" s="238"/>
      <c r="Q1125" s="238"/>
      <c r="R1125" s="238"/>
      <c r="S1125" s="238"/>
      <c r="T1125" s="238"/>
      <c r="U1125" s="238"/>
      <c r="V1125" s="238"/>
      <c r="W1125" s="238"/>
      <c r="X1125" s="238"/>
      <c r="Y1125" s="238"/>
      <c r="Z1125" s="238"/>
      <c r="AA1125" s="238"/>
    </row>
    <row r="1126" spans="2:27" s="10" customFormat="1">
      <c r="B1126" s="235"/>
      <c r="C1126" s="11"/>
      <c r="D1126" s="11"/>
      <c r="E1126" s="11"/>
      <c r="F1126" s="236"/>
      <c r="G1126" s="236"/>
      <c r="H1126" s="11"/>
      <c r="I1126" s="237"/>
      <c r="J1126" s="237"/>
      <c r="K1126" s="237"/>
      <c r="L1126" s="237"/>
      <c r="M1126" s="238"/>
      <c r="N1126" s="238"/>
      <c r="O1126" s="238"/>
      <c r="P1126" s="238"/>
      <c r="Q1126" s="238"/>
      <c r="R1126" s="238"/>
      <c r="S1126" s="238"/>
      <c r="T1126" s="238"/>
      <c r="U1126" s="238"/>
      <c r="V1126" s="238"/>
      <c r="W1126" s="238"/>
      <c r="X1126" s="238"/>
      <c r="Y1126" s="238"/>
      <c r="Z1126" s="238"/>
      <c r="AA1126" s="238"/>
    </row>
    <row r="1127" spans="2:27" s="10" customFormat="1">
      <c r="B1127" s="235"/>
      <c r="C1127" s="11"/>
      <c r="D1127" s="11"/>
      <c r="E1127" s="11"/>
      <c r="F1127" s="236"/>
      <c r="G1127" s="236"/>
      <c r="H1127" s="11"/>
      <c r="I1127" s="237"/>
      <c r="J1127" s="237"/>
      <c r="K1127" s="237"/>
      <c r="L1127" s="237"/>
      <c r="M1127" s="238"/>
      <c r="N1127" s="238"/>
      <c r="O1127" s="238"/>
      <c r="P1127" s="238"/>
      <c r="Q1127" s="238"/>
      <c r="R1127" s="238"/>
      <c r="S1127" s="238"/>
      <c r="T1127" s="238"/>
      <c r="U1127" s="238"/>
      <c r="V1127" s="238"/>
      <c r="W1127" s="238"/>
      <c r="X1127" s="238"/>
      <c r="Y1127" s="238"/>
      <c r="Z1127" s="238"/>
      <c r="AA1127" s="238"/>
    </row>
    <row r="1128" spans="2:27" s="10" customFormat="1">
      <c r="B1128" s="235"/>
      <c r="C1128" s="11"/>
      <c r="D1128" s="11"/>
      <c r="E1128" s="11"/>
      <c r="F1128" s="236"/>
      <c r="G1128" s="236"/>
      <c r="H1128" s="11"/>
      <c r="I1128" s="237"/>
      <c r="J1128" s="237"/>
      <c r="K1128" s="237"/>
      <c r="L1128" s="237"/>
      <c r="M1128" s="238"/>
      <c r="N1128" s="238"/>
      <c r="O1128" s="238"/>
      <c r="P1128" s="238"/>
      <c r="Q1128" s="238"/>
      <c r="R1128" s="238"/>
      <c r="S1128" s="238"/>
      <c r="T1128" s="238"/>
      <c r="U1128" s="238"/>
      <c r="V1128" s="238"/>
      <c r="W1128" s="238"/>
      <c r="X1128" s="238"/>
      <c r="Y1128" s="238"/>
      <c r="Z1128" s="238"/>
      <c r="AA1128" s="238"/>
    </row>
    <row r="1129" spans="2:27" s="10" customFormat="1">
      <c r="B1129" s="235"/>
      <c r="C1129" s="11"/>
      <c r="D1129" s="11"/>
      <c r="E1129" s="11"/>
      <c r="F1129" s="236"/>
      <c r="G1129" s="236"/>
      <c r="H1129" s="11"/>
      <c r="I1129" s="237"/>
      <c r="J1129" s="237"/>
      <c r="K1129" s="237"/>
      <c r="L1129" s="237"/>
      <c r="M1129" s="238"/>
      <c r="N1129" s="238"/>
      <c r="O1129" s="238"/>
      <c r="P1129" s="238"/>
      <c r="Q1129" s="238"/>
      <c r="R1129" s="238"/>
      <c r="S1129" s="238"/>
      <c r="T1129" s="238"/>
      <c r="U1129" s="238"/>
      <c r="V1129" s="238"/>
      <c r="W1129" s="238"/>
      <c r="X1129" s="238"/>
      <c r="Y1129" s="238"/>
      <c r="Z1129" s="238"/>
      <c r="AA1129" s="238"/>
    </row>
    <row r="1130" spans="2:27" s="10" customFormat="1">
      <c r="B1130" s="235"/>
      <c r="C1130" s="11"/>
      <c r="D1130" s="11"/>
      <c r="E1130" s="11"/>
      <c r="F1130" s="236"/>
      <c r="G1130" s="236"/>
      <c r="H1130" s="11"/>
      <c r="I1130" s="237"/>
      <c r="J1130" s="237"/>
      <c r="K1130" s="237"/>
      <c r="L1130" s="237"/>
      <c r="M1130" s="238"/>
      <c r="N1130" s="238"/>
      <c r="O1130" s="238"/>
      <c r="P1130" s="238"/>
      <c r="Q1130" s="238"/>
      <c r="R1130" s="238"/>
      <c r="S1130" s="238"/>
      <c r="T1130" s="238"/>
      <c r="U1130" s="238"/>
      <c r="V1130" s="238"/>
      <c r="W1130" s="238"/>
      <c r="X1130" s="238"/>
      <c r="Y1130" s="238"/>
      <c r="Z1130" s="238"/>
      <c r="AA1130" s="238"/>
    </row>
    <row r="1131" spans="2:27" s="10" customFormat="1">
      <c r="B1131" s="235"/>
      <c r="C1131" s="11"/>
      <c r="D1131" s="11"/>
      <c r="E1131" s="11"/>
      <c r="F1131" s="236"/>
      <c r="G1131" s="236"/>
      <c r="H1131" s="11"/>
      <c r="I1131" s="237"/>
      <c r="J1131" s="237"/>
      <c r="K1131" s="237"/>
      <c r="L1131" s="237"/>
      <c r="M1131" s="238"/>
      <c r="N1131" s="238"/>
      <c r="O1131" s="238"/>
      <c r="P1131" s="238"/>
      <c r="Q1131" s="238"/>
      <c r="R1131" s="238"/>
      <c r="S1131" s="238"/>
      <c r="T1131" s="238"/>
      <c r="U1131" s="238"/>
      <c r="V1131" s="238"/>
      <c r="W1131" s="238"/>
      <c r="X1131" s="238"/>
      <c r="Y1131" s="238"/>
      <c r="Z1131" s="238"/>
      <c r="AA1131" s="238"/>
    </row>
    <row r="1132" spans="2:27" s="10" customFormat="1">
      <c r="B1132" s="235"/>
      <c r="C1132" s="11"/>
      <c r="D1132" s="11"/>
      <c r="E1132" s="11"/>
      <c r="F1132" s="236"/>
      <c r="G1132" s="236"/>
      <c r="H1132" s="11"/>
      <c r="I1132" s="237"/>
      <c r="J1132" s="237"/>
      <c r="K1132" s="237"/>
      <c r="L1132" s="237"/>
      <c r="M1132" s="238"/>
      <c r="N1132" s="238"/>
      <c r="O1132" s="238"/>
      <c r="P1132" s="238"/>
      <c r="Q1132" s="238"/>
      <c r="R1132" s="238"/>
      <c r="S1132" s="238"/>
      <c r="T1132" s="238"/>
      <c r="U1132" s="238"/>
      <c r="V1132" s="238"/>
      <c r="W1132" s="238"/>
      <c r="X1132" s="238"/>
      <c r="Y1132" s="238"/>
      <c r="Z1132" s="238"/>
      <c r="AA1132" s="238"/>
    </row>
    <row r="1133" spans="2:27" s="10" customFormat="1">
      <c r="B1133" s="235"/>
      <c r="C1133" s="11"/>
      <c r="D1133" s="11"/>
      <c r="E1133" s="11"/>
      <c r="F1133" s="236"/>
      <c r="G1133" s="236"/>
      <c r="H1133" s="11"/>
      <c r="I1133" s="237"/>
      <c r="J1133" s="237"/>
      <c r="K1133" s="237"/>
      <c r="L1133" s="237"/>
      <c r="M1133" s="238"/>
      <c r="N1133" s="238"/>
      <c r="O1133" s="238"/>
      <c r="P1133" s="238"/>
      <c r="Q1133" s="238"/>
      <c r="R1133" s="238"/>
      <c r="S1133" s="238"/>
      <c r="T1133" s="238"/>
      <c r="U1133" s="238"/>
      <c r="V1133" s="238"/>
      <c r="W1133" s="238"/>
      <c r="X1133" s="238"/>
      <c r="Y1133" s="238"/>
      <c r="Z1133" s="238"/>
      <c r="AA1133" s="238"/>
    </row>
    <row r="1134" spans="2:27" s="10" customFormat="1">
      <c r="B1134" s="235"/>
      <c r="C1134" s="11"/>
      <c r="D1134" s="11"/>
      <c r="E1134" s="11"/>
      <c r="F1134" s="236"/>
      <c r="G1134" s="236"/>
      <c r="H1134" s="11"/>
      <c r="I1134" s="237"/>
      <c r="J1134" s="237"/>
      <c r="K1134" s="237"/>
      <c r="L1134" s="237"/>
      <c r="M1134" s="238"/>
      <c r="N1134" s="238"/>
      <c r="O1134" s="238"/>
      <c r="P1134" s="238"/>
      <c r="Q1134" s="238"/>
      <c r="R1134" s="238"/>
      <c r="S1134" s="238"/>
      <c r="T1134" s="238"/>
      <c r="U1134" s="238"/>
      <c r="V1134" s="238"/>
      <c r="W1134" s="238"/>
      <c r="X1134" s="238"/>
      <c r="Y1134" s="238"/>
      <c r="Z1134" s="238"/>
      <c r="AA1134" s="238"/>
    </row>
    <row r="1135" spans="2:27" s="10" customFormat="1">
      <c r="B1135" s="235"/>
      <c r="C1135" s="11"/>
      <c r="D1135" s="11"/>
      <c r="E1135" s="11"/>
      <c r="F1135" s="236"/>
      <c r="G1135" s="236"/>
      <c r="H1135" s="11"/>
      <c r="I1135" s="237"/>
      <c r="J1135" s="237"/>
      <c r="K1135" s="237"/>
      <c r="L1135" s="237"/>
      <c r="M1135" s="238"/>
      <c r="N1135" s="238"/>
      <c r="O1135" s="238"/>
      <c r="P1135" s="238"/>
      <c r="Q1135" s="238"/>
      <c r="R1135" s="238"/>
      <c r="S1135" s="238"/>
      <c r="T1135" s="238"/>
      <c r="U1135" s="238"/>
      <c r="V1135" s="238"/>
      <c r="W1135" s="238"/>
      <c r="X1135" s="238"/>
      <c r="Y1135" s="238"/>
      <c r="Z1135" s="238"/>
      <c r="AA1135" s="238"/>
    </row>
    <row r="1136" spans="2:27" s="10" customFormat="1">
      <c r="B1136" s="235"/>
      <c r="C1136" s="11"/>
      <c r="D1136" s="11"/>
      <c r="E1136" s="11"/>
      <c r="F1136" s="236"/>
      <c r="G1136" s="236"/>
      <c r="H1136" s="11"/>
      <c r="I1136" s="237"/>
      <c r="J1136" s="237"/>
      <c r="K1136" s="237"/>
      <c r="L1136" s="237"/>
      <c r="M1136" s="238"/>
      <c r="N1136" s="238"/>
      <c r="O1136" s="238"/>
      <c r="P1136" s="238"/>
      <c r="Q1136" s="238"/>
      <c r="R1136" s="238"/>
      <c r="S1136" s="238"/>
      <c r="T1136" s="238"/>
      <c r="U1136" s="238"/>
      <c r="V1136" s="238"/>
      <c r="W1136" s="238"/>
      <c r="X1136" s="238"/>
      <c r="Y1136" s="238"/>
      <c r="Z1136" s="238"/>
      <c r="AA1136" s="238"/>
    </row>
    <row r="1137" spans="2:27" s="10" customFormat="1">
      <c r="B1137" s="235"/>
      <c r="C1137" s="11"/>
      <c r="D1137" s="11"/>
      <c r="E1137" s="11"/>
      <c r="F1137" s="236"/>
      <c r="G1137" s="236"/>
      <c r="H1137" s="11"/>
      <c r="I1137" s="237"/>
      <c r="J1137" s="237"/>
      <c r="K1137" s="237"/>
      <c r="L1137" s="237"/>
      <c r="M1137" s="238"/>
      <c r="N1137" s="238"/>
      <c r="O1137" s="238"/>
      <c r="P1137" s="238"/>
      <c r="Q1137" s="238"/>
      <c r="R1137" s="238"/>
      <c r="S1137" s="238"/>
      <c r="T1137" s="238"/>
      <c r="U1137" s="238"/>
      <c r="V1137" s="238"/>
      <c r="W1137" s="238"/>
      <c r="X1137" s="238"/>
      <c r="Y1137" s="238"/>
      <c r="Z1137" s="238"/>
      <c r="AA1137" s="238"/>
    </row>
    <row r="1138" spans="2:27" s="10" customFormat="1">
      <c r="B1138" s="235"/>
      <c r="C1138" s="11"/>
      <c r="D1138" s="11"/>
      <c r="E1138" s="11"/>
      <c r="F1138" s="236"/>
      <c r="G1138" s="236"/>
      <c r="H1138" s="11"/>
      <c r="I1138" s="237"/>
      <c r="J1138" s="237"/>
      <c r="K1138" s="237"/>
      <c r="L1138" s="237"/>
      <c r="M1138" s="238"/>
      <c r="N1138" s="238"/>
      <c r="O1138" s="238"/>
      <c r="P1138" s="238"/>
      <c r="Q1138" s="238"/>
      <c r="R1138" s="238"/>
      <c r="S1138" s="238"/>
      <c r="T1138" s="238"/>
      <c r="U1138" s="238"/>
      <c r="V1138" s="238"/>
      <c r="W1138" s="238"/>
      <c r="X1138" s="238"/>
      <c r="Y1138" s="238"/>
      <c r="Z1138" s="238"/>
      <c r="AA1138" s="238"/>
    </row>
    <row r="1139" spans="2:27" s="10" customFormat="1">
      <c r="B1139" s="235"/>
      <c r="C1139" s="11"/>
      <c r="D1139" s="11"/>
      <c r="E1139" s="11"/>
      <c r="F1139" s="236"/>
      <c r="G1139" s="236"/>
      <c r="H1139" s="11"/>
      <c r="I1139" s="237"/>
      <c r="J1139" s="237"/>
      <c r="K1139" s="237"/>
      <c r="L1139" s="237"/>
      <c r="M1139" s="238"/>
      <c r="N1139" s="238"/>
      <c r="O1139" s="238"/>
      <c r="P1139" s="238"/>
      <c r="Q1139" s="238"/>
      <c r="R1139" s="238"/>
      <c r="S1139" s="238"/>
      <c r="T1139" s="238"/>
      <c r="U1139" s="238"/>
      <c r="V1139" s="238"/>
      <c r="W1139" s="238"/>
      <c r="X1139" s="238"/>
      <c r="Y1139" s="238"/>
      <c r="Z1139" s="238"/>
      <c r="AA1139" s="238"/>
    </row>
    <row r="1140" spans="2:27" s="10" customFormat="1">
      <c r="B1140" s="235"/>
      <c r="C1140" s="11"/>
      <c r="D1140" s="11"/>
      <c r="E1140" s="11"/>
      <c r="F1140" s="236"/>
      <c r="G1140" s="236"/>
      <c r="H1140" s="11"/>
      <c r="I1140" s="237"/>
      <c r="J1140" s="237"/>
      <c r="K1140" s="237"/>
      <c r="L1140" s="237"/>
      <c r="M1140" s="238"/>
      <c r="N1140" s="238"/>
      <c r="O1140" s="238"/>
      <c r="P1140" s="238"/>
      <c r="Q1140" s="238"/>
      <c r="R1140" s="238"/>
      <c r="S1140" s="238"/>
      <c r="T1140" s="238"/>
      <c r="U1140" s="238"/>
      <c r="V1140" s="238"/>
      <c r="W1140" s="238"/>
      <c r="X1140" s="238"/>
      <c r="Y1140" s="238"/>
      <c r="Z1140" s="238"/>
      <c r="AA1140" s="238"/>
    </row>
    <row r="1141" spans="2:27" s="10" customFormat="1">
      <c r="B1141" s="235"/>
      <c r="C1141" s="11"/>
      <c r="D1141" s="11"/>
      <c r="E1141" s="11"/>
      <c r="F1141" s="236"/>
      <c r="G1141" s="236"/>
      <c r="H1141" s="11"/>
      <c r="I1141" s="237"/>
      <c r="J1141" s="237"/>
      <c r="K1141" s="237"/>
      <c r="L1141" s="237"/>
      <c r="M1141" s="238"/>
      <c r="N1141" s="238"/>
      <c r="O1141" s="238"/>
      <c r="P1141" s="238"/>
      <c r="Q1141" s="238"/>
      <c r="R1141" s="238"/>
      <c r="S1141" s="238"/>
      <c r="T1141" s="238"/>
      <c r="U1141" s="238"/>
      <c r="V1141" s="238"/>
      <c r="W1141" s="238"/>
      <c r="X1141" s="238"/>
      <c r="Y1141" s="238"/>
      <c r="Z1141" s="238"/>
      <c r="AA1141" s="238"/>
    </row>
    <row r="1142" spans="2:27" s="10" customFormat="1">
      <c r="B1142" s="235"/>
      <c r="C1142" s="11"/>
      <c r="D1142" s="11"/>
      <c r="E1142" s="11"/>
      <c r="F1142" s="236"/>
      <c r="G1142" s="236"/>
      <c r="H1142" s="11"/>
      <c r="I1142" s="237"/>
      <c r="J1142" s="237"/>
      <c r="K1142" s="237"/>
      <c r="L1142" s="237"/>
      <c r="M1142" s="238"/>
      <c r="N1142" s="238"/>
      <c r="O1142" s="238"/>
      <c r="P1142" s="238"/>
      <c r="Q1142" s="238"/>
      <c r="R1142" s="238"/>
      <c r="S1142" s="238"/>
      <c r="T1142" s="238"/>
      <c r="U1142" s="238"/>
      <c r="V1142" s="238"/>
      <c r="W1142" s="238"/>
      <c r="X1142" s="238"/>
      <c r="Y1142" s="238"/>
      <c r="Z1142" s="238"/>
      <c r="AA1142" s="238"/>
    </row>
    <row r="1143" spans="2:27" s="10" customFormat="1">
      <c r="B1143" s="235"/>
      <c r="C1143" s="11"/>
      <c r="D1143" s="11"/>
      <c r="E1143" s="11"/>
      <c r="F1143" s="236"/>
      <c r="G1143" s="236"/>
      <c r="H1143" s="11"/>
      <c r="I1143" s="237"/>
      <c r="J1143" s="237"/>
      <c r="K1143" s="237"/>
      <c r="L1143" s="237"/>
      <c r="M1143" s="238"/>
      <c r="N1143" s="238"/>
      <c r="O1143" s="238"/>
      <c r="P1143" s="238"/>
      <c r="Q1143" s="238"/>
      <c r="R1143" s="238"/>
      <c r="S1143" s="238"/>
      <c r="T1143" s="238"/>
      <c r="U1143" s="238"/>
      <c r="V1143" s="238"/>
      <c r="W1143" s="238"/>
      <c r="X1143" s="238"/>
      <c r="Y1143" s="238"/>
      <c r="Z1143" s="238"/>
      <c r="AA1143" s="238"/>
    </row>
    <row r="1144" spans="2:27" s="10" customFormat="1">
      <c r="B1144" s="235"/>
      <c r="C1144" s="11"/>
      <c r="D1144" s="11"/>
      <c r="E1144" s="11"/>
      <c r="F1144" s="236"/>
      <c r="G1144" s="236"/>
      <c r="H1144" s="11"/>
      <c r="I1144" s="237"/>
      <c r="J1144" s="237"/>
      <c r="K1144" s="237"/>
      <c r="L1144" s="237"/>
      <c r="M1144" s="238"/>
      <c r="N1144" s="238"/>
      <c r="O1144" s="238"/>
      <c r="P1144" s="238"/>
      <c r="Q1144" s="238"/>
      <c r="R1144" s="238"/>
      <c r="S1144" s="238"/>
      <c r="T1144" s="238"/>
      <c r="U1144" s="238"/>
      <c r="V1144" s="238"/>
      <c r="W1144" s="238"/>
      <c r="X1144" s="238"/>
      <c r="Y1144" s="238"/>
      <c r="Z1144" s="238"/>
      <c r="AA1144" s="238"/>
    </row>
    <row r="1145" spans="2:27" s="10" customFormat="1">
      <c r="B1145" s="235"/>
      <c r="C1145" s="11"/>
      <c r="D1145" s="11"/>
      <c r="E1145" s="11"/>
      <c r="F1145" s="236"/>
      <c r="G1145" s="236"/>
      <c r="H1145" s="11"/>
      <c r="I1145" s="237"/>
      <c r="J1145" s="237"/>
      <c r="K1145" s="237"/>
      <c r="L1145" s="237"/>
      <c r="M1145" s="238"/>
      <c r="N1145" s="238"/>
      <c r="O1145" s="238"/>
      <c r="P1145" s="238"/>
      <c r="Q1145" s="238"/>
      <c r="R1145" s="238"/>
      <c r="S1145" s="238"/>
      <c r="T1145" s="238"/>
      <c r="U1145" s="238"/>
      <c r="V1145" s="238"/>
      <c r="W1145" s="238"/>
      <c r="X1145" s="238"/>
      <c r="Y1145" s="238"/>
      <c r="Z1145" s="238"/>
      <c r="AA1145" s="238"/>
    </row>
    <row r="1146" spans="2:27" s="10" customFormat="1">
      <c r="B1146" s="235"/>
      <c r="C1146" s="11"/>
      <c r="D1146" s="11"/>
      <c r="E1146" s="11"/>
      <c r="F1146" s="236"/>
      <c r="G1146" s="236"/>
      <c r="H1146" s="11"/>
      <c r="I1146" s="237"/>
      <c r="J1146" s="237"/>
      <c r="K1146" s="237"/>
      <c r="L1146" s="237"/>
      <c r="M1146" s="238"/>
      <c r="N1146" s="238"/>
      <c r="O1146" s="238"/>
      <c r="P1146" s="238"/>
      <c r="Q1146" s="238"/>
      <c r="R1146" s="238"/>
      <c r="S1146" s="238"/>
      <c r="T1146" s="238"/>
      <c r="U1146" s="238"/>
      <c r="V1146" s="238"/>
      <c r="W1146" s="238"/>
      <c r="X1146" s="238"/>
      <c r="Y1146" s="238"/>
      <c r="Z1146" s="238"/>
      <c r="AA1146" s="238"/>
    </row>
    <row r="1147" spans="2:27" s="10" customFormat="1">
      <c r="B1147" s="235"/>
      <c r="C1147" s="11"/>
      <c r="D1147" s="11"/>
      <c r="E1147" s="11"/>
      <c r="F1147" s="236"/>
      <c r="G1147" s="236"/>
      <c r="H1147" s="11"/>
      <c r="I1147" s="237"/>
      <c r="J1147" s="237"/>
      <c r="K1147" s="237"/>
      <c r="L1147" s="237"/>
      <c r="M1147" s="238"/>
      <c r="N1147" s="238"/>
      <c r="O1147" s="238"/>
      <c r="P1147" s="238"/>
      <c r="Q1147" s="238"/>
      <c r="R1147" s="238"/>
      <c r="S1147" s="238"/>
      <c r="T1147" s="238"/>
      <c r="U1147" s="238"/>
      <c r="V1147" s="238"/>
      <c r="W1147" s="238"/>
      <c r="X1147" s="238"/>
      <c r="Y1147" s="238"/>
      <c r="Z1147" s="238"/>
      <c r="AA1147" s="238"/>
    </row>
    <row r="1148" spans="2:27" s="10" customFormat="1">
      <c r="B1148" s="235"/>
      <c r="C1148" s="11"/>
      <c r="D1148" s="11"/>
      <c r="E1148" s="11"/>
      <c r="F1148" s="236"/>
      <c r="G1148" s="236"/>
      <c r="H1148" s="11"/>
      <c r="I1148" s="237"/>
      <c r="J1148" s="237"/>
      <c r="K1148" s="237"/>
      <c r="L1148" s="237"/>
      <c r="M1148" s="238"/>
      <c r="N1148" s="238"/>
      <c r="O1148" s="238"/>
      <c r="P1148" s="238"/>
      <c r="Q1148" s="238"/>
      <c r="R1148" s="238"/>
      <c r="S1148" s="238"/>
      <c r="T1148" s="238"/>
      <c r="U1148" s="238"/>
      <c r="V1148" s="238"/>
      <c r="W1148" s="238"/>
      <c r="X1148" s="238"/>
      <c r="Y1148" s="238"/>
      <c r="Z1148" s="238"/>
      <c r="AA1148" s="238"/>
    </row>
    <row r="1149" spans="2:27" s="10" customFormat="1">
      <c r="B1149" s="235"/>
      <c r="C1149" s="11"/>
      <c r="D1149" s="11"/>
      <c r="E1149" s="11"/>
      <c r="F1149" s="236"/>
      <c r="G1149" s="236"/>
      <c r="H1149" s="11"/>
      <c r="I1149" s="237"/>
      <c r="J1149" s="237"/>
      <c r="K1149" s="237"/>
      <c r="L1149" s="237"/>
      <c r="M1149" s="238"/>
      <c r="N1149" s="238"/>
      <c r="O1149" s="238"/>
      <c r="P1149" s="238"/>
      <c r="Q1149" s="238"/>
      <c r="R1149" s="238"/>
      <c r="S1149" s="238"/>
      <c r="T1149" s="238"/>
      <c r="U1149" s="238"/>
      <c r="V1149" s="238"/>
      <c r="W1149" s="238"/>
      <c r="X1149" s="238"/>
      <c r="Y1149" s="238"/>
      <c r="Z1149" s="238"/>
      <c r="AA1149" s="238"/>
    </row>
    <row r="1150" spans="2:27" s="10" customFormat="1">
      <c r="B1150" s="235"/>
      <c r="C1150" s="11"/>
      <c r="D1150" s="11"/>
      <c r="E1150" s="11"/>
      <c r="F1150" s="236"/>
      <c r="G1150" s="236"/>
      <c r="H1150" s="11"/>
      <c r="I1150" s="237"/>
      <c r="J1150" s="237"/>
      <c r="K1150" s="237"/>
      <c r="L1150" s="237"/>
      <c r="M1150" s="238"/>
      <c r="N1150" s="238"/>
      <c r="O1150" s="238"/>
      <c r="P1150" s="238"/>
      <c r="Q1150" s="238"/>
      <c r="R1150" s="238"/>
      <c r="S1150" s="238"/>
      <c r="T1150" s="238"/>
      <c r="U1150" s="238"/>
      <c r="V1150" s="238"/>
      <c r="W1150" s="238"/>
      <c r="X1150" s="238"/>
      <c r="Y1150" s="238"/>
      <c r="Z1150" s="238"/>
      <c r="AA1150" s="238"/>
    </row>
    <row r="1151" spans="2:27" s="10" customFormat="1">
      <c r="B1151" s="235"/>
      <c r="C1151" s="11"/>
      <c r="D1151" s="11"/>
      <c r="E1151" s="11"/>
      <c r="F1151" s="236"/>
      <c r="G1151" s="236"/>
      <c r="H1151" s="11"/>
      <c r="I1151" s="237"/>
      <c r="J1151" s="237"/>
      <c r="K1151" s="237"/>
      <c r="L1151" s="237"/>
      <c r="M1151" s="238"/>
      <c r="N1151" s="238"/>
      <c r="O1151" s="238"/>
      <c r="P1151" s="238"/>
      <c r="Q1151" s="238"/>
      <c r="R1151" s="238"/>
      <c r="S1151" s="238"/>
      <c r="T1151" s="238"/>
      <c r="U1151" s="238"/>
      <c r="V1151" s="238"/>
      <c r="W1151" s="238"/>
      <c r="X1151" s="238"/>
      <c r="Y1151" s="238"/>
      <c r="Z1151" s="238"/>
      <c r="AA1151" s="238"/>
    </row>
    <row r="1152" spans="2:27" s="10" customFormat="1">
      <c r="B1152" s="235"/>
      <c r="C1152" s="11"/>
      <c r="D1152" s="11"/>
      <c r="E1152" s="11"/>
      <c r="F1152" s="236"/>
      <c r="G1152" s="236"/>
      <c r="H1152" s="11"/>
      <c r="I1152" s="237"/>
      <c r="J1152" s="237"/>
      <c r="K1152" s="237"/>
      <c r="L1152" s="237"/>
      <c r="M1152" s="238"/>
      <c r="N1152" s="238"/>
      <c r="O1152" s="238"/>
      <c r="P1152" s="238"/>
      <c r="Q1152" s="238"/>
      <c r="R1152" s="238"/>
      <c r="S1152" s="238"/>
      <c r="T1152" s="238"/>
      <c r="U1152" s="238"/>
      <c r="V1152" s="238"/>
      <c r="W1152" s="238"/>
      <c r="X1152" s="238"/>
      <c r="Y1152" s="238"/>
      <c r="Z1152" s="238"/>
      <c r="AA1152" s="238"/>
    </row>
    <row r="1153" spans="2:27" s="10" customFormat="1">
      <c r="B1153" s="235"/>
      <c r="C1153" s="11"/>
      <c r="D1153" s="11"/>
      <c r="E1153" s="11"/>
      <c r="F1153" s="236"/>
      <c r="G1153" s="236"/>
      <c r="H1153" s="11"/>
      <c r="I1153" s="237"/>
      <c r="J1153" s="237"/>
      <c r="K1153" s="237"/>
      <c r="L1153" s="237"/>
      <c r="M1153" s="238"/>
      <c r="N1153" s="238"/>
      <c r="O1153" s="238"/>
      <c r="P1153" s="238"/>
      <c r="Q1153" s="238"/>
      <c r="R1153" s="238"/>
      <c r="S1153" s="238"/>
      <c r="T1153" s="238"/>
      <c r="U1153" s="238"/>
      <c r="V1153" s="238"/>
      <c r="W1153" s="238"/>
      <c r="X1153" s="238"/>
      <c r="Y1153" s="238"/>
      <c r="Z1153" s="238"/>
      <c r="AA1153" s="238"/>
    </row>
    <row r="1154" spans="2:27" s="10" customFormat="1">
      <c r="B1154" s="235"/>
      <c r="C1154" s="11"/>
      <c r="D1154" s="11"/>
      <c r="E1154" s="11"/>
      <c r="F1154" s="236"/>
      <c r="G1154" s="236"/>
      <c r="H1154" s="11"/>
      <c r="I1154" s="237"/>
      <c r="J1154" s="237"/>
      <c r="K1154" s="237"/>
      <c r="L1154" s="237"/>
      <c r="M1154" s="238"/>
      <c r="N1154" s="238"/>
      <c r="O1154" s="238"/>
      <c r="P1154" s="238"/>
      <c r="Q1154" s="238"/>
      <c r="R1154" s="238"/>
      <c r="S1154" s="238"/>
      <c r="T1154" s="238"/>
      <c r="U1154" s="238"/>
      <c r="V1154" s="238"/>
      <c r="W1154" s="238"/>
      <c r="X1154" s="238"/>
      <c r="Y1154" s="238"/>
      <c r="Z1154" s="238"/>
      <c r="AA1154" s="238"/>
    </row>
  </sheetData>
  <sheetProtection algorithmName="SHA-512" hashValue="yuj1W3pwKMHUt1sV6Atyjcr+sOvKGNIX2K997JY6TnON67nhSSWEcUuwi57A4CezoYkZG/avB3V3gTWhn5XpFA==" saltValue="usXZScjskbXoF6BP1fSJew==" spinCount="100000" sheet="1" objects="1" scenarios="1"/>
  <mergeCells count="202">
    <mergeCell ref="C6:H6"/>
    <mergeCell ref="J8:K8"/>
    <mergeCell ref="J5:K5"/>
    <mergeCell ref="C9:L10"/>
    <mergeCell ref="E8:H8"/>
    <mergeCell ref="C11:K11"/>
    <mergeCell ref="L142:M142"/>
    <mergeCell ref="H143:I143"/>
    <mergeCell ref="J143:K143"/>
    <mergeCell ref="L143:M143"/>
    <mergeCell ref="H149:I149"/>
    <mergeCell ref="J149:K149"/>
    <mergeCell ref="L149:M149"/>
    <mergeCell ref="H150:I150"/>
    <mergeCell ref="J150:K150"/>
    <mergeCell ref="L150:M150"/>
    <mergeCell ref="L144:M144"/>
    <mergeCell ref="H145:I145"/>
    <mergeCell ref="H147:I147"/>
    <mergeCell ref="L146:M146"/>
    <mergeCell ref="L147:M147"/>
    <mergeCell ref="L167:M167"/>
    <mergeCell ref="L166:M166"/>
    <mergeCell ref="L152:M152"/>
    <mergeCell ref="L159:M159"/>
    <mergeCell ref="H163:I163"/>
    <mergeCell ref="J163:K163"/>
    <mergeCell ref="H164:I164"/>
    <mergeCell ref="J164:K164"/>
    <mergeCell ref="L163:M163"/>
    <mergeCell ref="L164:M164"/>
    <mergeCell ref="L156:M156"/>
    <mergeCell ref="L157:M157"/>
    <mergeCell ref="J156:K156"/>
    <mergeCell ref="J157:K157"/>
    <mergeCell ref="H156:I156"/>
    <mergeCell ref="H157:I157"/>
    <mergeCell ref="L153:M153"/>
    <mergeCell ref="L158:M158"/>
    <mergeCell ref="H167:K167"/>
    <mergeCell ref="H165:I165"/>
    <mergeCell ref="H171:K171"/>
    <mergeCell ref="H166:I166"/>
    <mergeCell ref="J152:K152"/>
    <mergeCell ref="H144:I144"/>
    <mergeCell ref="J144:K144"/>
    <mergeCell ref="J141:K141"/>
    <mergeCell ref="H142:I142"/>
    <mergeCell ref="J142:K142"/>
    <mergeCell ref="H158:I158"/>
    <mergeCell ref="J158:K158"/>
    <mergeCell ref="H148:I148"/>
    <mergeCell ref="J148:K148"/>
    <mergeCell ref="H155:I155"/>
    <mergeCell ref="J155:K155"/>
    <mergeCell ref="H162:I162"/>
    <mergeCell ref="J162:K162"/>
    <mergeCell ref="H169:K169"/>
    <mergeCell ref="H146:I146"/>
    <mergeCell ref="J146:K146"/>
    <mergeCell ref="H141:I141"/>
    <mergeCell ref="J165:K165"/>
    <mergeCell ref="J166:K166"/>
    <mergeCell ref="B126:B127"/>
    <mergeCell ref="A120:A121"/>
    <mergeCell ref="L154:M154"/>
    <mergeCell ref="A123:A124"/>
    <mergeCell ref="B123:B124"/>
    <mergeCell ref="B171:C171"/>
    <mergeCell ref="L171:M171"/>
    <mergeCell ref="H153:I153"/>
    <mergeCell ref="J153:K153"/>
    <mergeCell ref="H154:I154"/>
    <mergeCell ref="J154:K154"/>
    <mergeCell ref="H160:I160"/>
    <mergeCell ref="J159:K159"/>
    <mergeCell ref="L160:M160"/>
    <mergeCell ref="L161:M161"/>
    <mergeCell ref="B170:C170"/>
    <mergeCell ref="H170:K170"/>
    <mergeCell ref="L170:M170"/>
    <mergeCell ref="L165:M165"/>
    <mergeCell ref="J160:K160"/>
    <mergeCell ref="H161:I161"/>
    <mergeCell ref="J161:K161"/>
    <mergeCell ref="B169:C169"/>
    <mergeCell ref="B168:M168"/>
    <mergeCell ref="A105:A106"/>
    <mergeCell ref="B105:B106"/>
    <mergeCell ref="A108:A109"/>
    <mergeCell ref="B108:B109"/>
    <mergeCell ref="A99:A100"/>
    <mergeCell ref="B99:B100"/>
    <mergeCell ref="A102:A103"/>
    <mergeCell ref="B102:B103"/>
    <mergeCell ref="L169:M169"/>
    <mergeCell ref="H152:I152"/>
    <mergeCell ref="H151:I151"/>
    <mergeCell ref="J151:K151"/>
    <mergeCell ref="L151:M151"/>
    <mergeCell ref="A111:A112"/>
    <mergeCell ref="B111:B112"/>
    <mergeCell ref="A114:A115"/>
    <mergeCell ref="B114:B115"/>
    <mergeCell ref="A117:A118"/>
    <mergeCell ref="B117:B118"/>
    <mergeCell ref="A129:A130"/>
    <mergeCell ref="B129:B130"/>
    <mergeCell ref="A132:A133"/>
    <mergeCell ref="B132:B133"/>
    <mergeCell ref="A126:A127"/>
    <mergeCell ref="B75:B76"/>
    <mergeCell ref="B72:B73"/>
    <mergeCell ref="B69:B70"/>
    <mergeCell ref="B54:B55"/>
    <mergeCell ref="A96:A97"/>
    <mergeCell ref="B96:B97"/>
    <mergeCell ref="A87:A88"/>
    <mergeCell ref="B87:B88"/>
    <mergeCell ref="A90:A91"/>
    <mergeCell ref="B90:B91"/>
    <mergeCell ref="A81:A82"/>
    <mergeCell ref="B81:B82"/>
    <mergeCell ref="A84:A85"/>
    <mergeCell ref="B84:B85"/>
    <mergeCell ref="A93:A94"/>
    <mergeCell ref="B93:B94"/>
    <mergeCell ref="A78:A79"/>
    <mergeCell ref="B78:B79"/>
    <mergeCell ref="A75:A76"/>
    <mergeCell ref="Q13:S13"/>
    <mergeCell ref="B24:B25"/>
    <mergeCell ref="A24:A25"/>
    <mergeCell ref="N13:P13"/>
    <mergeCell ref="A27:A28"/>
    <mergeCell ref="M9:V10"/>
    <mergeCell ref="L140:M140"/>
    <mergeCell ref="L138:M138"/>
    <mergeCell ref="B136:C136"/>
    <mergeCell ref="B120:B121"/>
    <mergeCell ref="T13:V13"/>
    <mergeCell ref="B18:B19"/>
    <mergeCell ref="B21:B22"/>
    <mergeCell ref="B27:B28"/>
    <mergeCell ref="B30:B31"/>
    <mergeCell ref="A13:L13"/>
    <mergeCell ref="A30:A31"/>
    <mergeCell ref="A42:A43"/>
    <mergeCell ref="A57:A58"/>
    <mergeCell ref="B57:B58"/>
    <mergeCell ref="B66:B67"/>
    <mergeCell ref="A66:A67"/>
    <mergeCell ref="A72:A73"/>
    <mergeCell ref="A69:A70"/>
    <mergeCell ref="C2:K2"/>
    <mergeCell ref="A48:A49"/>
    <mergeCell ref="A45:A46"/>
    <mergeCell ref="A36:A37"/>
    <mergeCell ref="A60:A61"/>
    <mergeCell ref="B60:B61"/>
    <mergeCell ref="A63:A64"/>
    <mergeCell ref="B48:B49"/>
    <mergeCell ref="B36:B37"/>
    <mergeCell ref="B39:B40"/>
    <mergeCell ref="B42:B43"/>
    <mergeCell ref="B45:B46"/>
    <mergeCell ref="A39:A40"/>
    <mergeCell ref="A51:A52"/>
    <mergeCell ref="B51:B52"/>
    <mergeCell ref="A54:A55"/>
    <mergeCell ref="A33:A34"/>
    <mergeCell ref="B15:B16"/>
    <mergeCell ref="B33:B34"/>
    <mergeCell ref="A15:A16"/>
    <mergeCell ref="A18:A19"/>
    <mergeCell ref="A21:A22"/>
    <mergeCell ref="E5:H5"/>
    <mergeCell ref="C3:F3"/>
    <mergeCell ref="W13:X13"/>
    <mergeCell ref="Y13:Z13"/>
    <mergeCell ref="L141:M141"/>
    <mergeCell ref="L155:M155"/>
    <mergeCell ref="L148:M148"/>
    <mergeCell ref="L162:M162"/>
    <mergeCell ref="H159:I159"/>
    <mergeCell ref="B63:B64"/>
    <mergeCell ref="H136:I136"/>
    <mergeCell ref="J136:K136"/>
    <mergeCell ref="J145:K145"/>
    <mergeCell ref="L145:M145"/>
    <mergeCell ref="J147:K147"/>
    <mergeCell ref="H139:I139"/>
    <mergeCell ref="J139:K139"/>
    <mergeCell ref="H140:I140"/>
    <mergeCell ref="J140:K140"/>
    <mergeCell ref="L139:M139"/>
    <mergeCell ref="L136:M136"/>
    <mergeCell ref="H137:I137"/>
    <mergeCell ref="J137:K137"/>
    <mergeCell ref="L137:M137"/>
    <mergeCell ref="H138:I138"/>
    <mergeCell ref="J138:K138"/>
  </mergeCells>
  <phoneticPr fontId="6" type="noConversion"/>
  <conditionalFormatting sqref="K15:L16">
    <cfRule type="expression" dxfId="40" priority="81">
      <formula>$I15="coach/parent"</formula>
    </cfRule>
  </conditionalFormatting>
  <conditionalFormatting sqref="K18:L19">
    <cfRule type="expression" dxfId="39" priority="79">
      <formula>$I18="coach/parent"</formula>
    </cfRule>
  </conditionalFormatting>
  <conditionalFormatting sqref="K21:L22">
    <cfRule type="expression" dxfId="38" priority="77">
      <formula>$I21="coach/parent"</formula>
    </cfRule>
  </conditionalFormatting>
  <conditionalFormatting sqref="K24:L25">
    <cfRule type="expression" dxfId="37" priority="75">
      <formula>$I24="coach/parent"</formula>
    </cfRule>
  </conditionalFormatting>
  <conditionalFormatting sqref="K27:L28">
    <cfRule type="expression" dxfId="36" priority="73">
      <formula>$I27="coach/parent"</formula>
    </cfRule>
  </conditionalFormatting>
  <conditionalFormatting sqref="K30:L31">
    <cfRule type="expression" dxfId="35" priority="71">
      <formula>$I30="coach/parent"</formula>
    </cfRule>
  </conditionalFormatting>
  <conditionalFormatting sqref="K33:L34">
    <cfRule type="expression" dxfId="34" priority="69">
      <formula>$I33="coach/parent"</formula>
    </cfRule>
  </conditionalFormatting>
  <conditionalFormatting sqref="K36:L37">
    <cfRule type="expression" dxfId="33" priority="67">
      <formula>$I36="coach/parent"</formula>
    </cfRule>
  </conditionalFormatting>
  <conditionalFormatting sqref="K39:L40">
    <cfRule type="expression" dxfId="32" priority="65">
      <formula>$I39="coach/parent"</formula>
    </cfRule>
  </conditionalFormatting>
  <conditionalFormatting sqref="K42:L43">
    <cfRule type="expression" dxfId="31" priority="63">
      <formula>$I42="coach/parent"</formula>
    </cfRule>
  </conditionalFormatting>
  <conditionalFormatting sqref="K45:L46">
    <cfRule type="expression" dxfId="30" priority="61">
      <formula>$I45="coach/parent"</formula>
    </cfRule>
  </conditionalFormatting>
  <conditionalFormatting sqref="K48:L49">
    <cfRule type="expression" dxfId="29" priority="59">
      <formula>$I48="coach/parent"</formula>
    </cfRule>
  </conditionalFormatting>
  <conditionalFormatting sqref="K51:L52">
    <cfRule type="expression" dxfId="28" priority="57">
      <formula>$I51="coach/parent"</formula>
    </cfRule>
  </conditionalFormatting>
  <conditionalFormatting sqref="K54:L55">
    <cfRule type="expression" dxfId="27" priority="55">
      <formula>$I54="coach/parent"</formula>
    </cfRule>
  </conditionalFormatting>
  <conditionalFormatting sqref="K57:L58">
    <cfRule type="expression" dxfId="26" priority="53">
      <formula>$I57="coach/parent"</formula>
    </cfRule>
  </conditionalFormatting>
  <conditionalFormatting sqref="K60:L61">
    <cfRule type="expression" dxfId="25" priority="51">
      <formula>$I60="coach/parent"</formula>
    </cfRule>
  </conditionalFormatting>
  <conditionalFormatting sqref="K63:L64">
    <cfRule type="expression" dxfId="24" priority="49">
      <formula>$I63="coach/parent"</formula>
    </cfRule>
  </conditionalFormatting>
  <conditionalFormatting sqref="K66:L67">
    <cfRule type="expression" dxfId="23" priority="47">
      <formula>$I66="coach/parent"</formula>
    </cfRule>
  </conditionalFormatting>
  <conditionalFormatting sqref="K69:L70">
    <cfRule type="expression" dxfId="22" priority="45">
      <formula>$I69="coach/parent"</formula>
    </cfRule>
  </conditionalFormatting>
  <conditionalFormatting sqref="K72:L73">
    <cfRule type="expression" dxfId="21" priority="43">
      <formula>$I72="coach/parent"</formula>
    </cfRule>
  </conditionalFormatting>
  <conditionalFormatting sqref="K75:L76">
    <cfRule type="expression" dxfId="20" priority="41">
      <formula>$I75="coach/parent"</formula>
    </cfRule>
  </conditionalFormatting>
  <conditionalFormatting sqref="K78:L79">
    <cfRule type="expression" dxfId="19" priority="39">
      <formula>$I78="coach/parent"</formula>
    </cfRule>
  </conditionalFormatting>
  <conditionalFormatting sqref="K81:L82">
    <cfRule type="expression" dxfId="18" priority="37">
      <formula>$I81="coach/parent"</formula>
    </cfRule>
  </conditionalFormatting>
  <conditionalFormatting sqref="K84:L85">
    <cfRule type="expression" dxfId="17" priority="35">
      <formula>$I84="coach/parent"</formula>
    </cfRule>
  </conditionalFormatting>
  <conditionalFormatting sqref="K87:L88">
    <cfRule type="expression" dxfId="16" priority="33">
      <formula>$I87="coach/parent"</formula>
    </cfRule>
  </conditionalFormatting>
  <conditionalFormatting sqref="K90:L91">
    <cfRule type="expression" dxfId="15" priority="31">
      <formula>$I90="coach/parent"</formula>
    </cfRule>
  </conditionalFormatting>
  <conditionalFormatting sqref="K93:L94">
    <cfRule type="expression" dxfId="14" priority="29">
      <formula>$I93="coach/parent"</formula>
    </cfRule>
  </conditionalFormatting>
  <conditionalFormatting sqref="K96:L97">
    <cfRule type="expression" dxfId="13" priority="27">
      <formula>$I96="coach/parent"</formula>
    </cfRule>
  </conditionalFormatting>
  <conditionalFormatting sqref="K99:L100">
    <cfRule type="expression" dxfId="12" priority="25">
      <formula>$I99="coach/parent"</formula>
    </cfRule>
  </conditionalFormatting>
  <conditionalFormatting sqref="K102:L103">
    <cfRule type="expression" dxfId="11" priority="23">
      <formula>$I102="coach/parent"</formula>
    </cfRule>
  </conditionalFormatting>
  <conditionalFormatting sqref="K105:L106">
    <cfRule type="expression" dxfId="10" priority="21">
      <formula>$I105="coach/parent"</formula>
    </cfRule>
  </conditionalFormatting>
  <conditionalFormatting sqref="K108:L109">
    <cfRule type="expression" dxfId="9" priority="19">
      <formula>$I108="coach/parent"</formula>
    </cfRule>
  </conditionalFormatting>
  <conditionalFormatting sqref="K111:L112">
    <cfRule type="expression" dxfId="8" priority="17">
      <formula>$I111="coach/parent"</formula>
    </cfRule>
  </conditionalFormatting>
  <conditionalFormatting sqref="K114:L115">
    <cfRule type="expression" dxfId="7" priority="15">
      <formula>$I114="coach/parent"</formula>
    </cfRule>
  </conditionalFormatting>
  <conditionalFormatting sqref="K117:L118">
    <cfRule type="expression" dxfId="6" priority="13">
      <formula>$I117="coach/parent"</formula>
    </cfRule>
  </conditionalFormatting>
  <conditionalFormatting sqref="K120:L121">
    <cfRule type="expression" dxfId="5" priority="11">
      <formula>$I120="coach/parent"</formula>
    </cfRule>
  </conditionalFormatting>
  <conditionalFormatting sqref="K123:L124">
    <cfRule type="expression" dxfId="4" priority="9">
      <formula>$I123="coach/parent"</formula>
    </cfRule>
  </conditionalFormatting>
  <conditionalFormatting sqref="K126:L127">
    <cfRule type="expression" dxfId="3" priority="7">
      <formula>$I126="coach/parent"</formula>
    </cfRule>
  </conditionalFormatting>
  <conditionalFormatting sqref="K129:L130">
    <cfRule type="expression" dxfId="2" priority="5">
      <formula>$I129="coach/parent"</formula>
    </cfRule>
  </conditionalFormatting>
  <conditionalFormatting sqref="K132:L133">
    <cfRule type="expression" dxfId="1" priority="3">
      <formula>$I132="coach/parent"</formula>
    </cfRule>
  </conditionalFormatting>
  <dataValidations count="4">
    <dataValidation type="list" errorStyle="information" allowBlank="1" showInputMessage="1" showErrorMessage="1" errorTitle="ATTENTION" error="Please select the event from the dropdown list!" sqref="E78:E79 E126:E127 E54:E55 E42:E43 E30:E31 E39:E40 E36:E37 E120:E121 E27:E28 E132:E133 E51:E52 E48:E49 E90:E91 E129:E130 E117:E118 E123:E124 E99:E100 E102:E103 E111:E112 E108:E109 E96:E97 E105:E106 E93:E94 E87:E88 E84:E85 E66:E67 E81:E82 E75:E76 E72:E73 E69:E70 E63:E64 E33:E34 E60:E61 E57:E58 E45:E46 E114:E115 E15:E25" xr:uid="{3B103A11-27B0-48C5-B4CE-18ACC01CE227}">
      <formula1>$AI$14:$AI$16</formula1>
    </dataValidation>
    <dataValidation type="list" allowBlank="1" showInputMessage="1" showErrorMessage="1" sqref="L15:L133" xr:uid="{E5DA5804-C489-4C2B-BC56-9090CE3DF54A}">
      <formula1>$AK$15:$AK$21</formula1>
    </dataValidation>
    <dataValidation type="list" allowBlank="1" showInputMessage="1" showErrorMessage="1" errorTitle="PLEASE USE THE DROPDOWN OPTION" error="The category you have entered is not compatible with our templates. Please use the dropdown menue to select the agegroup" sqref="I15:I133" xr:uid="{27AD82B9-BC43-4053-ACEA-8FF335F58BA9}">
      <formula1>$AJ$14:$AJ$23</formula1>
    </dataValidation>
    <dataValidation type="list" allowBlank="1" showInputMessage="1" showErrorMessage="1" sqref="M59 M83 M74 M26 M29 M32 M35 M38 M98 M101 M86 M77 M80 M104 M107 M62 M50 M53 M56 M122 M125 M128 M131" xr:uid="{205B6408-574B-4CF4-A163-35E0332BA4FD}">
      <formula1>$A$136:$A$167</formula1>
    </dataValidation>
  </dataValidations>
  <printOptions horizontalCentered="1"/>
  <pageMargins left="0.11811023622047245" right="0.11811023622047245" top="0.15748031496062992" bottom="0.15748031496062992" header="0.11811023622047245" footer="0.11811023622047245"/>
  <pageSetup paperSize="9" scale="45" firstPageNumber="0" fitToHeight="6" orientation="landscape" horizontalDpi="300" verticalDpi="300" r:id="rId1"/>
  <headerFooter>
    <oddFooter>Seite &amp;P&amp;R&amp;F</oddFooter>
  </headerFooter>
  <rowBreaks count="4" manualBreakCount="4">
    <brk id="37" max="26" man="1"/>
    <brk id="61" max="26" man="1"/>
    <brk id="85" max="26" man="1"/>
    <brk id="109" max="26" man="1"/>
  </rowBreaks>
  <drawing r:id="rId2"/>
  <legacyDrawing r:id="rId3"/>
  <extLst>
    <ext xmlns:x14="http://schemas.microsoft.com/office/spreadsheetml/2009/9/main" uri="{CCE6A557-97BC-4b89-ADB6-D9C93CAAB3DF}">
      <x14:dataValidations xmlns:xm="http://schemas.microsoft.com/office/excel/2006/main" count="10">
        <x14:dataValidation type="list" errorStyle="information" allowBlank="1" showInputMessage="1" showErrorMessage="1" errorTitle="Check-in" error="Kindly make your selection from the available days." xr:uid="{2AB18AE9-C379-4281-AB88-FC8D0A0A4F2C}">
          <x14:formula1>
            <xm:f>Packages!$D$76:$D$81</xm:f>
          </x14:formula1>
          <xm:sqref>N17 N20 N23 N26 N29 N38 N32 N35 N41 N50 N44 N47 N53 N62 N56 N59 N65 N74 N68 N71 N77 N86 N80 N83 N89 N98 N92 N95 N101 N110 N104 N107 N113 N122 N116 N119 N125 N128 N131 N134</xm:sqref>
        </x14:dataValidation>
        <x14:dataValidation type="list" errorStyle="information" allowBlank="1" showInputMessage="1" showErrorMessage="1" errorTitle="Check-out" error="Kindly make your selection from the available days." xr:uid="{8FD99199-87A8-4CFA-94E1-33C35905F9D2}">
          <x14:formula1>
            <xm:f>Packages!$E$77:$E$80</xm:f>
          </x14:formula1>
          <xm:sqref>O17 O20 O23 O26 O29 O38 O32 O35 O41 O50 O44 O47 O53 O62 O56 O59 O65 O74 O68 O71 O77 O86 O80 O83 O89 O98 O92 O95 O101 O110 O104 O107 O113 O122 O116 O119 O125 O128 O131 O134</xm:sqref>
        </x14:dataValidation>
        <x14:dataValidation type="list" errorStyle="information" allowBlank="1" showInputMessage="1" showErrorMessage="1" errorTitle="Check-in" error="Kindly make your selection from the available days." xr:uid="{0115135A-94E7-44C9-A6D0-E162D777CD4E}">
          <x14:formula1>
            <xm:f>Packages!$G$76:$G$81</xm:f>
          </x14:formula1>
          <xm:sqref>Q17 Q20 Q23 Q26 Q29 Q38 Q32 Q35 Q41 Q50 Q44 Q47 Q53 Q62 Q56 Q59 Q65 Q74 Q68 Q71 Q77 Q86 Q80 Q83 Q89 Q98 Q92 Q95 Q101 Q110 Q104 Q107 Q113 Q122 Q116 Q119 Q125 Q128 Q131 Q134</xm:sqref>
        </x14:dataValidation>
        <x14:dataValidation type="list" errorStyle="information" allowBlank="1" showInputMessage="1" showErrorMessage="1" errorTitle="Check-out" error="Kindly make your selection from the available days." xr:uid="{9E6CC2B3-51B1-44FA-8E73-EB9DC732A821}">
          <x14:formula1>
            <xm:f>Packages!$H$77:$H$80</xm:f>
          </x14:formula1>
          <xm:sqref>T17 T20 T23 T26 T29 T38 T32 T35 T41 T50 T44 T47 T53 T62 T56 T59 T65 T74 T68 T71 T77 T86 T80 T83 T89 T98 T92 T95 T101 T110 T104 T107 T113 T122 T116 T119 T125 T128 T131 T134</xm:sqref>
        </x14:dataValidation>
        <x14:dataValidation type="list" allowBlank="1" showInputMessage="1" showErrorMessage="1" xr:uid="{3418CA9F-C5DB-480F-9FA4-D6872426CB88}">
          <x14:formula1>
            <xm:f>Packages!$D$83:$D$89</xm:f>
          </x14:formula1>
          <xm:sqref>M65 M20 M44 M95 M47 M41 M89 M23 M17 M68 M110 M71 M92 M116 M119 M113</xm:sqref>
        </x14:dataValidation>
        <x14:dataValidation type="list" allowBlank="1" showInputMessage="1" showErrorMessage="1" xr:uid="{C843F0D5-5C61-48FA-87F1-B840604B8F82}">
          <x14:formula1>
            <xm:f>Packages!$D$82:$D$90</xm:f>
          </x14:formula1>
          <xm:sqref>M15:M16 M18:M19 M21:M22 M24:M25 M27:M28 M30:M31 M33:M34 M36:M37 M39:M40 M42:M43 M45:M46 M48:M49 M51:M52 M54:M55 M57:M58 M60:M61 M63:M64 M66:M67 M69:M70 M72:M73 M75:M76 M78:M79 M81:M82 M84:M85 M87:M88 M90:M91 M93:M94 M96:M97 M99:M100 M102:M103 M105:M106 M108:M109 M111:M112 M114:M115 M117:M118 M120:M121 M123:M124 M126:M127 M129:M130 M132:M133</xm:sqref>
        </x14:dataValidation>
        <x14:dataValidation type="list" errorStyle="information" allowBlank="1" showInputMessage="1" showErrorMessage="1" errorTitle="Check-in" error="Kindly make your selection from the available days." xr:uid="{79516CE4-7D8F-4C64-9AD9-C3C0DF3ABA40}">
          <x14:formula1>
            <xm:f>Packages!$D$75:$D$81</xm:f>
          </x14:formula1>
          <xm:sqref>N15:N16 N135:N136 N18:N19 N21:N22 N27:N28 N30:N31 N33:N34 N36:N37 N39:N40 N42:N43 N45:N46 N48:N49 N51:N52 N54:N55 N57:N58 N60:N61 N63:N64 N66:N67 N69:N70 N72:N73 N75:N76 N78:N79 N81:N82 N84:N85 N87:N88 N90:N91 N93:N94 N96:N97 N99:N100 N102:N103 N105:N106 N108:N109 N111:N112 N114:N115 N117:N118 N120:N121 N123:N124 N126:N127 N129:N130 N132:N133 N24:N25</xm:sqref>
        </x14:dataValidation>
        <x14:dataValidation type="list" errorStyle="information" allowBlank="1" showInputMessage="1" showErrorMessage="1" errorTitle="Check-out" error="Kindly make your selection from the available days." xr:uid="{AF42DFED-6CCF-4FA4-A95C-BC09553EB954}">
          <x14:formula1>
            <xm:f>Packages!$E$76:$E$80</xm:f>
          </x14:formula1>
          <xm:sqref>O15:O16 O135:O136 O18:O19 O21:O22 O27:O28 O30:O31 O33:O34 O36:O37 O39:O40 O42:O43 O45:O46 O48:O49 O51:O52 O54:O55 O57:O58 O60:O61 O63:O64 O66:O67 O69:O70 O72:O73 O75:O76 O78:O79 O81:O82 O84:O85 O87:O88 O90:O91 O93:O94 O96:O97 O99:O100 O102:O103 O105:O106 O108:O109 O111:O112 O114:O115 O117:O118 O120:O121 O123:O124 O126:O127 O129:O130 O132:O133 O24:O25</xm:sqref>
        </x14:dataValidation>
        <x14:dataValidation type="list" errorStyle="information" allowBlank="1" showInputMessage="1" showErrorMessage="1" errorTitle="Check-in" error="Kindly make your selection from the available days." xr:uid="{6B8F5EC0-C965-43ED-849F-D419620EF896}">
          <x14:formula1>
            <xm:f>Packages!$G$75:$G$81</xm:f>
          </x14:formula1>
          <xm:sqref>Q15:Q16 Q135:Q136 Q18:Q19 Q21:Q22 Q27:Q28 Q30:Q31 Q33:Q34 Q36:Q37 Q39:Q40 Q42:Q43 Q45:Q46 Q48:Q49 Q51:Q52 Q54:Q55 Q57:Q58 Q60:Q61 Q63:Q64 Q66:Q67 Q69:Q70 Q72:Q73 Q75:Q76 Q78:Q79 Q81:Q82 Q84:Q85 Q87:Q88 Q90:Q91 Q93:Q94 Q96:Q97 Q99:Q100 Q102:Q103 Q105:Q106 Q108:Q109 Q111:Q112 Q114:Q115 Q117:Q118 Q120:Q121 Q123:Q124 Q126:Q127 Q129:Q130 Q132:Q133 Q24:Q25</xm:sqref>
        </x14:dataValidation>
        <x14:dataValidation type="list" errorStyle="information" allowBlank="1" showInputMessage="1" showErrorMessage="1" errorTitle="Check-out" error="Kindly make your selection from the available days." xr:uid="{CF0D4439-9DA7-4E6F-B934-314CB95DAE33}">
          <x14:formula1>
            <xm:f>Packages!$H$76:$H$80</xm:f>
          </x14:formula1>
          <xm:sqref>T15:T16 T135:T136 T18:T19 T21:T22 T27:T28 T30:T31 T33:T34 T36:T37 T39:T40 T42:T43 T45:T46 T48:T49 T51:T52 T54:T55 T57:T58 T60:T61 T63:T64 T66:T67 T69:T70 T72:T73 T75:T76 T78:T79 T81:T82 T84:T85 T87:T88 T90:T91 T93:T94 T96:T97 T99:T100 T102:T103 T105:T106 T108:T109 T111:T112 T114:T115 T117:T118 T120:T121 T123:T124 T126:T127 T129:T130 T132:T133 T24:T25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3F838-B1A6-4C92-8BDE-464E9E0F7AB1}">
  <dimension ref="A1:AF81"/>
  <sheetViews>
    <sheetView workbookViewId="0"/>
  </sheetViews>
  <sheetFormatPr baseColWidth="10" defaultColWidth="11.6640625" defaultRowHeight="12.75"/>
  <cols>
    <col min="8" max="8" width="12" bestFit="1" customWidth="1"/>
    <col min="17" max="17" width="50.33203125" bestFit="1" customWidth="1"/>
    <col min="20" max="20" width="14.33203125" bestFit="1" customWidth="1"/>
  </cols>
  <sheetData>
    <row r="1" spans="1:32" ht="28.5">
      <c r="A1" s="242" t="s">
        <v>94</v>
      </c>
      <c r="B1" s="243" t="s">
        <v>95</v>
      </c>
      <c r="C1" s="244" t="s">
        <v>96</v>
      </c>
      <c r="D1" s="245" t="s">
        <v>97</v>
      </c>
      <c r="E1" s="245" t="s">
        <v>3</v>
      </c>
      <c r="F1" s="245" t="s">
        <v>17</v>
      </c>
      <c r="G1" s="245" t="s">
        <v>98</v>
      </c>
      <c r="H1" s="245" t="s">
        <v>99</v>
      </c>
      <c r="I1" s="245" t="s">
        <v>100</v>
      </c>
      <c r="J1" s="245" t="s">
        <v>224</v>
      </c>
      <c r="K1" s="245" t="s">
        <v>101</v>
      </c>
      <c r="L1" s="245" t="s">
        <v>102</v>
      </c>
      <c r="M1" s="245" t="s">
        <v>103</v>
      </c>
      <c r="N1" s="245" t="s">
        <v>10</v>
      </c>
      <c r="O1" s="245" t="s">
        <v>104</v>
      </c>
      <c r="P1" s="246" t="s">
        <v>58</v>
      </c>
      <c r="Q1" s="247" t="s">
        <v>105</v>
      </c>
      <c r="R1" s="247" t="s">
        <v>106</v>
      </c>
      <c r="S1" s="244" t="s">
        <v>107</v>
      </c>
      <c r="T1" s="244" t="s">
        <v>195</v>
      </c>
      <c r="U1" s="244" t="s">
        <v>196</v>
      </c>
      <c r="V1" s="240" t="s">
        <v>108</v>
      </c>
      <c r="W1" s="252" t="s">
        <v>109</v>
      </c>
      <c r="X1" s="250" t="s">
        <v>110</v>
      </c>
      <c r="Y1" s="241" t="s">
        <v>111</v>
      </c>
      <c r="Z1" s="250" t="s">
        <v>112</v>
      </c>
      <c r="AA1" s="249" t="s">
        <v>113</v>
      </c>
      <c r="AB1" s="248" t="s">
        <v>34</v>
      </c>
      <c r="AC1" s="246" t="s">
        <v>114</v>
      </c>
      <c r="AD1" s="246" t="s">
        <v>115</v>
      </c>
      <c r="AE1" s="246" t="s">
        <v>200</v>
      </c>
      <c r="AF1" s="246"/>
    </row>
    <row r="2" spans="1:32">
      <c r="A2">
        <v>1</v>
      </c>
      <c r="B2" s="50" t="str">
        <f>IF('HOTEL Entry Form'!$C$2="","",'HOTEL Entry Form'!$C$2)</f>
        <v/>
      </c>
      <c r="D2" t="str">
        <f>IF('HOTEL Entry Form'!C15="","",'HOTEL Entry Form'!C15)</f>
        <v/>
      </c>
      <c r="E2" t="str">
        <f>IF('HOTEL Entry Form'!D15="","",'HOTEL Entry Form'!D15)</f>
        <v/>
      </c>
      <c r="F2" t="str">
        <f>IF('HOTEL Entry Form'!J15="","",'HOTEL Entry Form'!J15)</f>
        <v/>
      </c>
      <c r="G2" t="str">
        <f>IF(D2="","",'HOTEL Entry Form'!$J$8)</f>
        <v/>
      </c>
      <c r="H2" s="50" t="str">
        <f>IF(D2="","",'HOTEL Entry Form'!$E$8)</f>
        <v/>
      </c>
      <c r="I2" s="50" t="str">
        <f>IF('HOTEL Entry Form'!F15="","",'HOTEL Entry Form'!F15)</f>
        <v/>
      </c>
      <c r="J2" s="50" t="str">
        <f>IF('HOTEL Entry Form'!G15="","",'HOTEL Entry Form'!G15)</f>
        <v/>
      </c>
      <c r="K2" t="str">
        <f>IF('HOTEL Entry Form'!E15="","",'HOTEL Entry Form'!E15)</f>
        <v/>
      </c>
      <c r="L2" t="str">
        <f>IF('HOTEL Entry Form'!H15="","",'HOTEL Entry Form'!H15)</f>
        <v/>
      </c>
      <c r="M2" t="str">
        <f>IF('HOTEL Entry Form'!I15="","",'HOTEL Entry Form'!I15)</f>
        <v/>
      </c>
      <c r="N2" t="str">
        <f>IF('HOTEL Entry Form'!Z15="","",'HOTEL Entry Form'!Z15)</f>
        <v/>
      </c>
      <c r="O2" t="str">
        <f>IF('HOTEL Entry Form'!L15="","",'HOTEL Entry Form'!L15)</f>
        <v/>
      </c>
      <c r="P2" t="str">
        <f t="shared" ref="P2" si="0">IF(M2="","",IF(M2="Coach/Parent",0,90))</f>
        <v/>
      </c>
      <c r="Q2" t="str">
        <f>IF('HOTEL Entry Form'!M15="choose a package","",IF('HOTEL Entry Form'!M15="","",_xlfn.XLOOKUP('HOTEL Entry Form'!DE15,'HOTEL Entry Form'!$A:$A,'HOTEL Entry Form'!$Z:$Z)))</f>
        <v/>
      </c>
      <c r="R2" t="str">
        <f>IF(D2="","",IF(M2="coach/parent","",'HOTEL Entry Form'!$D$8&amp;" "&amp;'HOTEL Entry Form'!$C$8))</f>
        <v/>
      </c>
      <c r="S2" t="str">
        <f>IF(D2="","",IF('HOTEL Entry Form'!AA15=0,"",'HOTEL Entry Form'!AA15))</f>
        <v/>
      </c>
      <c r="T2" s="50" t="str">
        <f>IF('HOTEL Entry Form'!N15="choose check-in","",IF('HOTEL Entry Form'!N15="","",'HOTEL Entry Form'!N15))</f>
        <v/>
      </c>
      <c r="U2" s="50" t="str">
        <f>IF('HOTEL Entry Form'!O15="choose check-in","",IF('HOTEL Entry Form'!O15="","",'HOTEL Entry Form'!O15))</f>
        <v/>
      </c>
      <c r="V2" s="50" t="str">
        <f>IF('HOTEL Entry Form'!Q15="choose check-in","",IF('HOTEL Entry Form'!Q15="","",'HOTEL Entry Form'!Q15))</f>
        <v/>
      </c>
      <c r="W2" s="251" t="str">
        <f>IF('HOTEL Entry Form'!R15="","",'HOTEL Entry Form'!R15)</f>
        <v/>
      </c>
      <c r="X2" t="str">
        <f>IF('HOTEL Entry Form'!S15="","",'HOTEL Entry Form'!S15)</f>
        <v/>
      </c>
      <c r="Y2" s="50" t="str">
        <f>IF('HOTEL Entry Form'!T15="choose check-in","",IF('HOTEL Entry Form'!T15="","",'HOTEL Entry Form'!T15))</f>
        <v/>
      </c>
      <c r="Z2" s="251" t="str">
        <f>IF('HOTEL Entry Form'!U15="","",'HOTEL Entry Form'!U15)</f>
        <v/>
      </c>
      <c r="AA2" t="str">
        <f>IF('HOTEL Entry Form'!V15="","",'HOTEL Entry Form'!V15)</f>
        <v/>
      </c>
      <c r="AB2" t="str">
        <f>IF(D2="","",IF('HOTEL Entry Form'!CR15=0,"",'HOTEL Entry Form'!CR15))</f>
        <v/>
      </c>
      <c r="AC2" t="str">
        <f>IF(D2="","",IF('HOTEL Entry Form'!CS15=0,"",'HOTEL Entry Form'!CS15))</f>
        <v/>
      </c>
      <c r="AD2" t="str">
        <f>IF(D2="","",IF('HOTEL Entry Form'!W15=0,"",'HOTEL Entry Form'!W15))</f>
        <v/>
      </c>
      <c r="AE2" t="str">
        <f>IF(D2="","",IF('HOTEL Entry Form'!X15=0,"",'HOTEL Entry Form'!X15))</f>
        <v/>
      </c>
    </row>
    <row r="3" spans="1:32">
      <c r="A3">
        <v>2</v>
      </c>
      <c r="B3" s="50" t="str">
        <f>IF('HOTEL Entry Form'!$C$2="","",'HOTEL Entry Form'!$C$2)</f>
        <v/>
      </c>
      <c r="D3" t="str">
        <f>IF('HOTEL Entry Form'!C16="","",'HOTEL Entry Form'!C16)</f>
        <v/>
      </c>
      <c r="E3" t="str">
        <f>IF('HOTEL Entry Form'!D16="","",'HOTEL Entry Form'!D16)</f>
        <v/>
      </c>
      <c r="F3" t="str">
        <f>IF('HOTEL Entry Form'!J16="","",'HOTEL Entry Form'!J16)</f>
        <v/>
      </c>
      <c r="G3" t="str">
        <f>IF(D3="","",'HOTEL Entry Form'!$J$8)</f>
        <v/>
      </c>
      <c r="H3" s="50" t="str">
        <f>IF(D3="","",'HOTEL Entry Form'!$E$8)</f>
        <v/>
      </c>
      <c r="I3" s="50" t="str">
        <f>IF('HOTEL Entry Form'!F16="","",'HOTEL Entry Form'!F16)</f>
        <v/>
      </c>
      <c r="J3" s="50" t="str">
        <f>IF('HOTEL Entry Form'!G16="","",'HOTEL Entry Form'!G16)</f>
        <v/>
      </c>
      <c r="K3" t="str">
        <f>IF('HOTEL Entry Form'!E16="","",'HOTEL Entry Form'!E16)</f>
        <v/>
      </c>
      <c r="L3" t="str">
        <f>IF('HOTEL Entry Form'!H16="","",'HOTEL Entry Form'!H16)</f>
        <v/>
      </c>
      <c r="M3" t="str">
        <f>IF('HOTEL Entry Form'!I16="","",'HOTEL Entry Form'!I16)</f>
        <v/>
      </c>
      <c r="N3" t="str">
        <f>IF('HOTEL Entry Form'!Z16="","",'HOTEL Entry Form'!Z16)</f>
        <v/>
      </c>
      <c r="O3" t="str">
        <f>IF('HOTEL Entry Form'!L16="","",'HOTEL Entry Form'!L16)</f>
        <v/>
      </c>
      <c r="P3" t="str">
        <f t="shared" ref="P3:P45" si="1">IF(M3="","",IF(M3="Coach/Parent",0,90))</f>
        <v/>
      </c>
      <c r="Q3" t="str">
        <f>IF('HOTEL Entry Form'!M16="choose a package","",IF('HOTEL Entry Form'!M16="","",_xlfn.XLOOKUP('HOTEL Entry Form'!DE16,'HOTEL Entry Form'!$A:$A,'HOTEL Entry Form'!$Z:$Z)))</f>
        <v/>
      </c>
      <c r="R3" t="str">
        <f>IF(D3="","",IF(M3="coach/parent","",'HOTEL Entry Form'!$D$8&amp;" "&amp;'HOTEL Entry Form'!$C$8))</f>
        <v/>
      </c>
      <c r="S3" t="str">
        <f>IF(D3="","",IF('HOTEL Entry Form'!AA16=0,"",'HOTEL Entry Form'!AA16))</f>
        <v/>
      </c>
      <c r="T3" s="50" t="str">
        <f>IF('HOTEL Entry Form'!N16="choose check-in","",IF('HOTEL Entry Form'!N16="","",'HOTEL Entry Form'!N16))</f>
        <v/>
      </c>
      <c r="U3" s="50" t="str">
        <f>IF('HOTEL Entry Form'!O16="choose check-in","",IF('HOTEL Entry Form'!O16="","",'HOTEL Entry Form'!O16))</f>
        <v/>
      </c>
      <c r="V3" s="50" t="str">
        <f>IF('HOTEL Entry Form'!Q16="choose check-in","",IF('HOTEL Entry Form'!Q16="","",'HOTEL Entry Form'!Q16))</f>
        <v/>
      </c>
      <c r="W3" s="251" t="str">
        <f>IF('HOTEL Entry Form'!R16="","",'HOTEL Entry Form'!R16)</f>
        <v/>
      </c>
      <c r="X3" t="str">
        <f>IF('HOTEL Entry Form'!S16="","",'HOTEL Entry Form'!S16)</f>
        <v/>
      </c>
      <c r="Y3" s="50" t="str">
        <f>IF('HOTEL Entry Form'!T16="choose check-in","",IF('HOTEL Entry Form'!T16="","",'HOTEL Entry Form'!T16))</f>
        <v/>
      </c>
      <c r="Z3" s="251" t="str">
        <f>IF('HOTEL Entry Form'!U16="","",'HOTEL Entry Form'!U16)</f>
        <v/>
      </c>
      <c r="AA3" t="str">
        <f>IF('HOTEL Entry Form'!V16="","",'HOTEL Entry Form'!V16)</f>
        <v/>
      </c>
      <c r="AB3" t="str">
        <f>IF(D3="","",IF('HOTEL Entry Form'!CR16=0,"",'HOTEL Entry Form'!CR16))</f>
        <v/>
      </c>
      <c r="AC3" t="str">
        <f>IF(D3="","",IF('HOTEL Entry Form'!CS16=0,"",'HOTEL Entry Form'!CS16))</f>
        <v/>
      </c>
      <c r="AD3" t="str">
        <f>IF(D3="","",IF('HOTEL Entry Form'!W16=0,"",'HOTEL Entry Form'!W16))</f>
        <v/>
      </c>
      <c r="AE3" t="str">
        <f>IF(D3="","",IF('HOTEL Entry Form'!X16=0,"",'HOTEL Entry Form'!X16))</f>
        <v/>
      </c>
    </row>
    <row r="4" spans="1:32">
      <c r="A4">
        <v>4</v>
      </c>
      <c r="B4" s="50" t="str">
        <f>IF('HOTEL Entry Form'!$C$2="","",'HOTEL Entry Form'!$C$2)</f>
        <v/>
      </c>
      <c r="D4" t="str">
        <f>IF('HOTEL Entry Form'!C18="","",'HOTEL Entry Form'!C18)</f>
        <v/>
      </c>
      <c r="E4" t="str">
        <f>IF('HOTEL Entry Form'!D18="","",'HOTEL Entry Form'!D18)</f>
        <v/>
      </c>
      <c r="F4" t="str">
        <f>IF('HOTEL Entry Form'!J18="","",'HOTEL Entry Form'!J18)</f>
        <v/>
      </c>
      <c r="G4" t="str">
        <f>IF(D4="","",'HOTEL Entry Form'!$J$8)</f>
        <v/>
      </c>
      <c r="H4" s="50" t="str">
        <f>IF(D4="","",'HOTEL Entry Form'!$E$8)</f>
        <v/>
      </c>
      <c r="I4" s="50" t="str">
        <f>IF('HOTEL Entry Form'!F18="","",'HOTEL Entry Form'!F18)</f>
        <v/>
      </c>
      <c r="J4" s="50" t="str">
        <f>IF('HOTEL Entry Form'!G18="","",'HOTEL Entry Form'!G18)</f>
        <v/>
      </c>
      <c r="K4" t="str">
        <f>IF('HOTEL Entry Form'!E18="","",'HOTEL Entry Form'!E18)</f>
        <v/>
      </c>
      <c r="L4" t="str">
        <f>IF('HOTEL Entry Form'!H18="","",'HOTEL Entry Form'!H18)</f>
        <v/>
      </c>
      <c r="M4" t="str">
        <f>IF('HOTEL Entry Form'!I18="","",'HOTEL Entry Form'!I18)</f>
        <v/>
      </c>
      <c r="N4" t="str">
        <f>IF('HOTEL Entry Form'!Z18="","",'HOTEL Entry Form'!Z18)</f>
        <v/>
      </c>
      <c r="O4" t="str">
        <f>IF('HOTEL Entry Form'!L18="","",'HOTEL Entry Form'!L18)</f>
        <v/>
      </c>
      <c r="P4" t="str">
        <f t="shared" si="1"/>
        <v/>
      </c>
      <c r="Q4" t="str">
        <f>IF('HOTEL Entry Form'!M18="choose a package","",IF('HOTEL Entry Form'!M18="","",_xlfn.XLOOKUP('HOTEL Entry Form'!DE18,'HOTEL Entry Form'!$A:$A,'HOTEL Entry Form'!$Z:$Z)))</f>
        <v/>
      </c>
      <c r="R4" t="str">
        <f>IF(D4="","",IF(M4="coach/parent","",'HOTEL Entry Form'!$D$8&amp;" "&amp;'HOTEL Entry Form'!$C$8))</f>
        <v/>
      </c>
      <c r="S4" t="str">
        <f>IF(D4="","",IF('HOTEL Entry Form'!AA18=0,"",'HOTEL Entry Form'!AA18))</f>
        <v/>
      </c>
      <c r="T4" s="50" t="str">
        <f>IF('HOTEL Entry Form'!N18="choose check-in","",IF('HOTEL Entry Form'!N18="","",'HOTEL Entry Form'!N18))</f>
        <v/>
      </c>
      <c r="U4" s="50" t="str">
        <f>IF('HOTEL Entry Form'!O18="choose check-in","",IF('HOTEL Entry Form'!O18="","",'HOTEL Entry Form'!O18))</f>
        <v/>
      </c>
      <c r="V4" s="50" t="str">
        <f>IF('HOTEL Entry Form'!Q18="choose check-in","",IF('HOTEL Entry Form'!Q18="","",'HOTEL Entry Form'!Q18))</f>
        <v/>
      </c>
      <c r="W4" s="251" t="str">
        <f>IF('HOTEL Entry Form'!R18="","",'HOTEL Entry Form'!R18)</f>
        <v/>
      </c>
      <c r="X4" t="str">
        <f>IF('HOTEL Entry Form'!S18="","",'HOTEL Entry Form'!S18)</f>
        <v/>
      </c>
      <c r="Y4" s="50" t="str">
        <f>IF('HOTEL Entry Form'!T18="choose check-in","",IF('HOTEL Entry Form'!T18="","",'HOTEL Entry Form'!T18))</f>
        <v/>
      </c>
      <c r="Z4" s="251" t="str">
        <f>IF('HOTEL Entry Form'!U18="","",'HOTEL Entry Form'!U18)</f>
        <v/>
      </c>
      <c r="AA4" t="str">
        <f>IF('HOTEL Entry Form'!V18="","",'HOTEL Entry Form'!V18)</f>
        <v/>
      </c>
      <c r="AB4" t="str">
        <f>IF(D4="","",IF('HOTEL Entry Form'!CR18=0,"",'HOTEL Entry Form'!CR18))</f>
        <v/>
      </c>
      <c r="AC4" t="str">
        <f>IF(D4="","",IF('HOTEL Entry Form'!CS18=0,"",'HOTEL Entry Form'!CS18))</f>
        <v/>
      </c>
      <c r="AD4" t="str">
        <f>IF(D4="","",IF('HOTEL Entry Form'!W18=0,"",'HOTEL Entry Form'!W18))</f>
        <v/>
      </c>
      <c r="AE4" t="str">
        <f>IF(D4="","",IF('HOTEL Entry Form'!X18=0,"",'HOTEL Entry Form'!X18))</f>
        <v/>
      </c>
    </row>
    <row r="5" spans="1:32">
      <c r="A5">
        <v>5</v>
      </c>
      <c r="B5" s="50" t="str">
        <f>IF('HOTEL Entry Form'!$C$2="","",'HOTEL Entry Form'!$C$2)</f>
        <v/>
      </c>
      <c r="D5" t="str">
        <f>IF('HOTEL Entry Form'!C19="","",'HOTEL Entry Form'!C19)</f>
        <v/>
      </c>
      <c r="E5" t="str">
        <f>IF('HOTEL Entry Form'!D19="","",'HOTEL Entry Form'!D19)</f>
        <v/>
      </c>
      <c r="F5" t="str">
        <f>IF('HOTEL Entry Form'!J19="","",'HOTEL Entry Form'!J19)</f>
        <v/>
      </c>
      <c r="G5" t="str">
        <f>IF(D5="","",'HOTEL Entry Form'!$J$8)</f>
        <v/>
      </c>
      <c r="H5" s="50" t="str">
        <f>IF(D5="","",'HOTEL Entry Form'!$E$8)</f>
        <v/>
      </c>
      <c r="I5" s="50" t="str">
        <f>IF('HOTEL Entry Form'!F19="","",'HOTEL Entry Form'!F19)</f>
        <v/>
      </c>
      <c r="J5" s="50" t="str">
        <f>IF('HOTEL Entry Form'!G19="","",'HOTEL Entry Form'!G19)</f>
        <v/>
      </c>
      <c r="K5" t="str">
        <f>IF('HOTEL Entry Form'!E19="","",'HOTEL Entry Form'!E19)</f>
        <v/>
      </c>
      <c r="L5" t="str">
        <f>IF('HOTEL Entry Form'!H19="","",'HOTEL Entry Form'!H19)</f>
        <v/>
      </c>
      <c r="M5" t="str">
        <f>IF('HOTEL Entry Form'!I19="","",'HOTEL Entry Form'!I19)</f>
        <v/>
      </c>
      <c r="N5" t="str">
        <f>IF('HOTEL Entry Form'!Z19="","",'HOTEL Entry Form'!Z19)</f>
        <v/>
      </c>
      <c r="O5" t="str">
        <f>IF('HOTEL Entry Form'!L19="","",'HOTEL Entry Form'!L19)</f>
        <v/>
      </c>
      <c r="P5" t="str">
        <f t="shared" si="1"/>
        <v/>
      </c>
      <c r="Q5" t="str">
        <f>IF('HOTEL Entry Form'!M19="choose a package","",IF('HOTEL Entry Form'!M19="","",_xlfn.XLOOKUP('HOTEL Entry Form'!DE19,'HOTEL Entry Form'!$A:$A,'HOTEL Entry Form'!$Z:$Z)))</f>
        <v/>
      </c>
      <c r="R5" t="str">
        <f>IF(D5="","",IF(M5="coach/parent","",'HOTEL Entry Form'!$D$8&amp;" "&amp;'HOTEL Entry Form'!$C$8))</f>
        <v/>
      </c>
      <c r="S5" t="str">
        <f>IF(D5="","",IF('HOTEL Entry Form'!AA19=0,"",'HOTEL Entry Form'!AA19))</f>
        <v/>
      </c>
      <c r="T5" s="50" t="str">
        <f>IF('HOTEL Entry Form'!N19="choose check-in","",IF('HOTEL Entry Form'!N19="","",'HOTEL Entry Form'!N19))</f>
        <v/>
      </c>
      <c r="U5" s="50" t="str">
        <f>IF('HOTEL Entry Form'!O19="choose check-in","",IF('HOTEL Entry Form'!O19="","",'HOTEL Entry Form'!O19))</f>
        <v/>
      </c>
      <c r="V5" s="50" t="str">
        <f>IF('HOTEL Entry Form'!Q19="choose check-in","",IF('HOTEL Entry Form'!Q19="","",'HOTEL Entry Form'!Q19))</f>
        <v/>
      </c>
      <c r="W5" s="251" t="str">
        <f>IF('HOTEL Entry Form'!R19="","",'HOTEL Entry Form'!R19)</f>
        <v/>
      </c>
      <c r="X5" t="str">
        <f>IF('HOTEL Entry Form'!S19="","",'HOTEL Entry Form'!S19)</f>
        <v/>
      </c>
      <c r="Y5" s="50" t="str">
        <f>IF('HOTEL Entry Form'!T19="choose check-in","",IF('HOTEL Entry Form'!T19="","",'HOTEL Entry Form'!T19))</f>
        <v/>
      </c>
      <c r="Z5" s="251" t="str">
        <f>IF('HOTEL Entry Form'!U19="","",'HOTEL Entry Form'!U19)</f>
        <v/>
      </c>
      <c r="AA5" t="str">
        <f>IF('HOTEL Entry Form'!V19="","",'HOTEL Entry Form'!V19)</f>
        <v/>
      </c>
      <c r="AB5" t="str">
        <f>IF(D5="","",IF('HOTEL Entry Form'!CR19=0,"",'HOTEL Entry Form'!CR19))</f>
        <v/>
      </c>
      <c r="AC5" t="str">
        <f>IF(D5="","",IF('HOTEL Entry Form'!CS19=0,"",'HOTEL Entry Form'!CS19))</f>
        <v/>
      </c>
      <c r="AD5" t="str">
        <f>IF(D5="","",IF('HOTEL Entry Form'!W19=0,"",'HOTEL Entry Form'!W19))</f>
        <v/>
      </c>
      <c r="AE5" t="str">
        <f>IF(D5="","",IF('HOTEL Entry Form'!X19=0,"",'HOTEL Entry Form'!X19))</f>
        <v/>
      </c>
    </row>
    <row r="6" spans="1:32">
      <c r="A6">
        <v>7</v>
      </c>
      <c r="B6" s="50" t="str">
        <f>IF('HOTEL Entry Form'!$C$2="","",'HOTEL Entry Form'!$C$2)</f>
        <v/>
      </c>
      <c r="D6" t="str">
        <f>IF('HOTEL Entry Form'!C21="","",'HOTEL Entry Form'!C21)</f>
        <v/>
      </c>
      <c r="E6" t="str">
        <f>IF('HOTEL Entry Form'!D21="","",'HOTEL Entry Form'!D21)</f>
        <v/>
      </c>
      <c r="F6" t="str">
        <f>IF('HOTEL Entry Form'!J21="","",'HOTEL Entry Form'!J21)</f>
        <v/>
      </c>
      <c r="G6" t="str">
        <f>IF(D6="","",'HOTEL Entry Form'!$J$8)</f>
        <v/>
      </c>
      <c r="H6" s="50" t="str">
        <f>IF(D6="","",'HOTEL Entry Form'!$E$8)</f>
        <v/>
      </c>
      <c r="I6" s="50" t="str">
        <f>IF('HOTEL Entry Form'!F21="","",'HOTEL Entry Form'!F21)</f>
        <v/>
      </c>
      <c r="J6" s="50" t="str">
        <f>IF('HOTEL Entry Form'!G21="","",'HOTEL Entry Form'!G21)</f>
        <v/>
      </c>
      <c r="K6" t="str">
        <f>IF('HOTEL Entry Form'!E21="","",'HOTEL Entry Form'!E21)</f>
        <v/>
      </c>
      <c r="L6" t="str">
        <f>IF('HOTEL Entry Form'!H21="","",'HOTEL Entry Form'!H21)</f>
        <v/>
      </c>
      <c r="M6" t="str">
        <f>IF('HOTEL Entry Form'!I21="","",'HOTEL Entry Form'!I21)</f>
        <v/>
      </c>
      <c r="N6" t="str">
        <f>IF('HOTEL Entry Form'!Z21="","",'HOTEL Entry Form'!Z21)</f>
        <v/>
      </c>
      <c r="O6" t="str">
        <f>IF('HOTEL Entry Form'!L21="","",'HOTEL Entry Form'!L21)</f>
        <v/>
      </c>
      <c r="P6" t="str">
        <f t="shared" si="1"/>
        <v/>
      </c>
      <c r="Q6" t="str">
        <f>IF('HOTEL Entry Form'!M21="choose a package","",IF('HOTEL Entry Form'!M21="","",_xlfn.XLOOKUP('HOTEL Entry Form'!DE21,'HOTEL Entry Form'!$A:$A,'HOTEL Entry Form'!$Z:$Z)))</f>
        <v/>
      </c>
      <c r="R6" t="str">
        <f>IF(D6="","",IF(M6="coach/parent","",'HOTEL Entry Form'!$D$8&amp;" "&amp;'HOTEL Entry Form'!$C$8))</f>
        <v/>
      </c>
      <c r="S6" t="str">
        <f>IF(D6="","",IF('HOTEL Entry Form'!AA21=0,"",'HOTEL Entry Form'!AA21))</f>
        <v/>
      </c>
      <c r="T6" s="50" t="str">
        <f>IF('HOTEL Entry Form'!N21="choose check-in","",IF('HOTEL Entry Form'!N21="","",'HOTEL Entry Form'!N21))</f>
        <v/>
      </c>
      <c r="U6" s="50" t="str">
        <f>IF('HOTEL Entry Form'!O21="choose check-in","",IF('HOTEL Entry Form'!O21="","",'HOTEL Entry Form'!O21))</f>
        <v/>
      </c>
      <c r="V6" s="50" t="str">
        <f>IF('HOTEL Entry Form'!Q21="choose check-in","",IF('HOTEL Entry Form'!Q21="","",'HOTEL Entry Form'!Q21))</f>
        <v/>
      </c>
      <c r="W6" s="251" t="str">
        <f>IF('HOTEL Entry Form'!R21="","",'HOTEL Entry Form'!R21)</f>
        <v/>
      </c>
      <c r="X6" t="str">
        <f>IF('HOTEL Entry Form'!S21="","",'HOTEL Entry Form'!S21)</f>
        <v/>
      </c>
      <c r="Y6" s="50" t="str">
        <f>IF('HOTEL Entry Form'!T21="choose check-in","",IF('HOTEL Entry Form'!T21="","",'HOTEL Entry Form'!T21))</f>
        <v/>
      </c>
      <c r="Z6" s="251" t="str">
        <f>IF('HOTEL Entry Form'!U21="","",'HOTEL Entry Form'!U21)</f>
        <v/>
      </c>
      <c r="AA6" t="str">
        <f>IF('HOTEL Entry Form'!V21="","",'HOTEL Entry Form'!V21)</f>
        <v/>
      </c>
      <c r="AB6" t="str">
        <f>IF(D6="","",IF('HOTEL Entry Form'!CR21=0,"",'HOTEL Entry Form'!CR21))</f>
        <v/>
      </c>
      <c r="AC6" t="str">
        <f>IF(D6="","",IF('HOTEL Entry Form'!CS21=0,"",'HOTEL Entry Form'!CS21))</f>
        <v/>
      </c>
      <c r="AD6" t="str">
        <f>IF(D6="","",IF('HOTEL Entry Form'!W21=0,"",'HOTEL Entry Form'!W21))</f>
        <v/>
      </c>
      <c r="AE6" t="str">
        <f>IF(D6="","",IF('HOTEL Entry Form'!X21=0,"",'HOTEL Entry Form'!X21))</f>
        <v/>
      </c>
    </row>
    <row r="7" spans="1:32">
      <c r="A7">
        <v>8</v>
      </c>
      <c r="B7" s="50" t="str">
        <f>IF('HOTEL Entry Form'!$C$2="","",'HOTEL Entry Form'!$C$2)</f>
        <v/>
      </c>
      <c r="D7" t="str">
        <f>IF('HOTEL Entry Form'!C22="","",'HOTEL Entry Form'!C22)</f>
        <v/>
      </c>
      <c r="E7" t="str">
        <f>IF('HOTEL Entry Form'!D22="","",'HOTEL Entry Form'!D22)</f>
        <v/>
      </c>
      <c r="F7" t="str">
        <f>IF('HOTEL Entry Form'!J22="","",'HOTEL Entry Form'!J22)</f>
        <v/>
      </c>
      <c r="G7" t="str">
        <f>IF(D7="","",'HOTEL Entry Form'!$J$8)</f>
        <v/>
      </c>
      <c r="H7" s="50" t="str">
        <f>IF(D7="","",'HOTEL Entry Form'!$E$8)</f>
        <v/>
      </c>
      <c r="I7" s="50" t="str">
        <f>IF('HOTEL Entry Form'!F22="","",'HOTEL Entry Form'!F22)</f>
        <v/>
      </c>
      <c r="J7" s="50" t="str">
        <f>IF('HOTEL Entry Form'!G22="","",'HOTEL Entry Form'!G22)</f>
        <v/>
      </c>
      <c r="K7" t="str">
        <f>IF('HOTEL Entry Form'!E22="","",'HOTEL Entry Form'!E22)</f>
        <v/>
      </c>
      <c r="L7" t="str">
        <f>IF('HOTEL Entry Form'!H22="","",'HOTEL Entry Form'!H22)</f>
        <v/>
      </c>
      <c r="M7" t="str">
        <f>IF('HOTEL Entry Form'!I22="","",'HOTEL Entry Form'!I22)</f>
        <v/>
      </c>
      <c r="N7" t="str">
        <f>IF('HOTEL Entry Form'!Z22="","",'HOTEL Entry Form'!Z22)</f>
        <v/>
      </c>
      <c r="O7" t="str">
        <f>IF('HOTEL Entry Form'!L22="","",'HOTEL Entry Form'!L22)</f>
        <v/>
      </c>
      <c r="P7" t="str">
        <f t="shared" si="1"/>
        <v/>
      </c>
      <c r="Q7" t="str">
        <f>IF('HOTEL Entry Form'!M22="choose a package","",IF('HOTEL Entry Form'!M22="","",_xlfn.XLOOKUP('HOTEL Entry Form'!DE22,'HOTEL Entry Form'!$A:$A,'HOTEL Entry Form'!$Z:$Z)))</f>
        <v/>
      </c>
      <c r="R7" t="str">
        <f>IF(D7="","",IF(M7="coach/parent","",'HOTEL Entry Form'!$D$8&amp;" "&amp;'HOTEL Entry Form'!$C$8))</f>
        <v/>
      </c>
      <c r="S7" t="str">
        <f>IF(D7="","",IF('HOTEL Entry Form'!AA22=0,"",'HOTEL Entry Form'!AA22))</f>
        <v/>
      </c>
      <c r="T7" s="50" t="str">
        <f>IF('HOTEL Entry Form'!N22="choose check-in","",IF('HOTEL Entry Form'!N22="","",'HOTEL Entry Form'!N22))</f>
        <v/>
      </c>
      <c r="U7" s="50" t="str">
        <f>IF('HOTEL Entry Form'!O22="choose check-in","",IF('HOTEL Entry Form'!O22="","",'HOTEL Entry Form'!O22))</f>
        <v/>
      </c>
      <c r="V7" s="50" t="str">
        <f>IF('HOTEL Entry Form'!Q22="choose check-in","",IF('HOTEL Entry Form'!Q22="","",'HOTEL Entry Form'!Q22))</f>
        <v/>
      </c>
      <c r="W7" s="251" t="str">
        <f>IF('HOTEL Entry Form'!R22="","",'HOTEL Entry Form'!R22)</f>
        <v/>
      </c>
      <c r="X7" t="str">
        <f>IF('HOTEL Entry Form'!S22="","",'HOTEL Entry Form'!S22)</f>
        <v/>
      </c>
      <c r="Y7" s="50" t="str">
        <f>IF('HOTEL Entry Form'!T22="choose check-in","",IF('HOTEL Entry Form'!T22="","",'HOTEL Entry Form'!T22))</f>
        <v/>
      </c>
      <c r="Z7" s="251" t="str">
        <f>IF('HOTEL Entry Form'!U22="","",'HOTEL Entry Form'!U22)</f>
        <v/>
      </c>
      <c r="AA7" t="str">
        <f>IF('HOTEL Entry Form'!V22="","",'HOTEL Entry Form'!V22)</f>
        <v/>
      </c>
      <c r="AB7" t="str">
        <f>IF(D7="","",IF('HOTEL Entry Form'!CR22=0,"",'HOTEL Entry Form'!CR22))</f>
        <v/>
      </c>
      <c r="AC7" t="str">
        <f>IF(D7="","",IF('HOTEL Entry Form'!CS22=0,"",'HOTEL Entry Form'!CS22))</f>
        <v/>
      </c>
      <c r="AD7" t="str">
        <f>IF(D7="","",IF('HOTEL Entry Form'!W22=0,"",'HOTEL Entry Form'!W22))</f>
        <v/>
      </c>
      <c r="AE7" t="str">
        <f>IF(D7="","",IF('HOTEL Entry Form'!X22=0,"",'HOTEL Entry Form'!X22))</f>
        <v/>
      </c>
    </row>
    <row r="8" spans="1:32">
      <c r="A8">
        <v>10</v>
      </c>
      <c r="B8" s="50" t="str">
        <f>IF('HOTEL Entry Form'!$C$2="","",'HOTEL Entry Form'!$C$2)</f>
        <v/>
      </c>
      <c r="D8" t="str">
        <f>IF('HOTEL Entry Form'!C24="","",'HOTEL Entry Form'!C24)</f>
        <v/>
      </c>
      <c r="E8" t="str">
        <f>IF('HOTEL Entry Form'!D24="","",'HOTEL Entry Form'!D24)</f>
        <v/>
      </c>
      <c r="F8" t="str">
        <f>IF('HOTEL Entry Form'!J24="","",'HOTEL Entry Form'!J24)</f>
        <v/>
      </c>
      <c r="G8" t="str">
        <f>IF(D8="","",'HOTEL Entry Form'!$J$8)</f>
        <v/>
      </c>
      <c r="H8" s="50" t="str">
        <f>IF(D8="","",'HOTEL Entry Form'!$E$8)</f>
        <v/>
      </c>
      <c r="I8" s="50" t="str">
        <f>IF('HOTEL Entry Form'!F24="","",'HOTEL Entry Form'!F24)</f>
        <v/>
      </c>
      <c r="J8" s="50" t="str">
        <f>IF('HOTEL Entry Form'!G24="","",'HOTEL Entry Form'!G24)</f>
        <v/>
      </c>
      <c r="K8" t="str">
        <f>IF('HOTEL Entry Form'!E24="","",'HOTEL Entry Form'!E24)</f>
        <v/>
      </c>
      <c r="L8" t="str">
        <f>IF('HOTEL Entry Form'!H24="","",'HOTEL Entry Form'!H24)</f>
        <v/>
      </c>
      <c r="M8" t="str">
        <f>IF('HOTEL Entry Form'!I24="","",'HOTEL Entry Form'!I24)</f>
        <v/>
      </c>
      <c r="N8" t="str">
        <f>IF('HOTEL Entry Form'!Z24="","",'HOTEL Entry Form'!Z24)</f>
        <v/>
      </c>
      <c r="O8" t="str">
        <f>IF('HOTEL Entry Form'!L24="","",'HOTEL Entry Form'!L24)</f>
        <v/>
      </c>
      <c r="P8" t="str">
        <f t="shared" si="1"/>
        <v/>
      </c>
      <c r="Q8" t="str">
        <f>IF('HOTEL Entry Form'!M24="choose a package","",IF('HOTEL Entry Form'!M24="","",_xlfn.XLOOKUP('HOTEL Entry Form'!DE24,'HOTEL Entry Form'!$A:$A,'HOTEL Entry Form'!$Z:$Z)))</f>
        <v/>
      </c>
      <c r="R8" t="str">
        <f>IF(D8="","",IF(M8="coach/parent","",'HOTEL Entry Form'!$D$8&amp;" "&amp;'HOTEL Entry Form'!$C$8))</f>
        <v/>
      </c>
      <c r="S8" t="str">
        <f>IF(D8="","",IF('HOTEL Entry Form'!AA24=0,"",'HOTEL Entry Form'!AA24))</f>
        <v/>
      </c>
      <c r="T8" s="50" t="str">
        <f>IF('HOTEL Entry Form'!N24="choose check-in","",IF('HOTEL Entry Form'!N24="","",'HOTEL Entry Form'!N24))</f>
        <v/>
      </c>
      <c r="U8" s="50" t="str">
        <f>IF('HOTEL Entry Form'!O24="choose check-in","",IF('HOTEL Entry Form'!O24="","",'HOTEL Entry Form'!O24))</f>
        <v/>
      </c>
      <c r="V8" s="50" t="str">
        <f>IF('HOTEL Entry Form'!Q24="choose check-in","",IF('HOTEL Entry Form'!Q24="","",'HOTEL Entry Form'!Q24))</f>
        <v/>
      </c>
      <c r="W8" s="251" t="str">
        <f>IF('HOTEL Entry Form'!R24="","",'HOTEL Entry Form'!R24)</f>
        <v/>
      </c>
      <c r="X8" t="str">
        <f>IF('HOTEL Entry Form'!S24="","",'HOTEL Entry Form'!S24)</f>
        <v/>
      </c>
      <c r="Y8" s="50" t="str">
        <f>IF('HOTEL Entry Form'!T24="choose check-in","",IF('HOTEL Entry Form'!T24="","",'HOTEL Entry Form'!T24))</f>
        <v/>
      </c>
      <c r="Z8" s="251" t="str">
        <f>IF('HOTEL Entry Form'!U24="","",'HOTEL Entry Form'!U24)</f>
        <v/>
      </c>
      <c r="AA8" t="str">
        <f>IF('HOTEL Entry Form'!V24="","",'HOTEL Entry Form'!V24)</f>
        <v/>
      </c>
      <c r="AB8" t="str">
        <f>IF(D8="","",IF('HOTEL Entry Form'!CR24=0,"",'HOTEL Entry Form'!CR24))</f>
        <v/>
      </c>
      <c r="AC8" t="str">
        <f>IF(D8="","",IF('HOTEL Entry Form'!CS24=0,"",'HOTEL Entry Form'!CS24))</f>
        <v/>
      </c>
      <c r="AD8" t="str">
        <f>IF(D8="","",IF('HOTEL Entry Form'!W24=0,"",'HOTEL Entry Form'!W24))</f>
        <v/>
      </c>
      <c r="AE8" t="str">
        <f>IF(D8="","",IF('HOTEL Entry Form'!X24=0,"",'HOTEL Entry Form'!X24))</f>
        <v/>
      </c>
    </row>
    <row r="9" spans="1:32">
      <c r="A9">
        <v>11</v>
      </c>
      <c r="B9" s="50" t="str">
        <f>IF('HOTEL Entry Form'!$C$2="","",'HOTEL Entry Form'!$C$2)</f>
        <v/>
      </c>
      <c r="D9" t="str">
        <f>IF('HOTEL Entry Form'!C25="","",'HOTEL Entry Form'!C25)</f>
        <v/>
      </c>
      <c r="E9" t="str">
        <f>IF('HOTEL Entry Form'!D25="","",'HOTEL Entry Form'!D25)</f>
        <v/>
      </c>
      <c r="F9" t="str">
        <f>IF('HOTEL Entry Form'!J25="","",'HOTEL Entry Form'!J25)</f>
        <v/>
      </c>
      <c r="G9" t="str">
        <f>IF(D9="","",'HOTEL Entry Form'!$J$8)</f>
        <v/>
      </c>
      <c r="H9" s="50" t="str">
        <f>IF(D9="","",'HOTEL Entry Form'!$E$8)</f>
        <v/>
      </c>
      <c r="I9" s="50" t="str">
        <f>IF('HOTEL Entry Form'!F25="","",'HOTEL Entry Form'!F25)</f>
        <v/>
      </c>
      <c r="J9" s="50" t="str">
        <f>IF('HOTEL Entry Form'!G25="","",'HOTEL Entry Form'!G25)</f>
        <v/>
      </c>
      <c r="K9" t="str">
        <f>IF('HOTEL Entry Form'!E25="","",'HOTEL Entry Form'!E25)</f>
        <v/>
      </c>
      <c r="L9" t="str">
        <f>IF('HOTEL Entry Form'!H25="","",'HOTEL Entry Form'!H25)</f>
        <v/>
      </c>
      <c r="M9" t="str">
        <f>IF('HOTEL Entry Form'!I25="","",'HOTEL Entry Form'!I25)</f>
        <v/>
      </c>
      <c r="N9" t="str">
        <f>IF('HOTEL Entry Form'!Z25="","",'HOTEL Entry Form'!Z25)</f>
        <v/>
      </c>
      <c r="O9" t="str">
        <f>IF('HOTEL Entry Form'!L25="","",'HOTEL Entry Form'!L25)</f>
        <v/>
      </c>
      <c r="P9" t="str">
        <f t="shared" si="1"/>
        <v/>
      </c>
      <c r="Q9" t="str">
        <f>IF('HOTEL Entry Form'!M25="choose a package","",IF('HOTEL Entry Form'!M25="","",_xlfn.XLOOKUP('HOTEL Entry Form'!DE25,'HOTEL Entry Form'!$A:$A,'HOTEL Entry Form'!$Z:$Z)))</f>
        <v/>
      </c>
      <c r="R9" t="str">
        <f>IF(D9="","",IF(M9="coach/parent","",'HOTEL Entry Form'!$D$8&amp;" "&amp;'HOTEL Entry Form'!$C$8))</f>
        <v/>
      </c>
      <c r="S9" t="str">
        <f>IF(D9="","",IF('HOTEL Entry Form'!AA25=0,"",'HOTEL Entry Form'!AA25))</f>
        <v/>
      </c>
      <c r="T9" s="50" t="str">
        <f>IF('HOTEL Entry Form'!N25="choose check-in","",IF('HOTEL Entry Form'!N25="","",'HOTEL Entry Form'!N25))</f>
        <v/>
      </c>
      <c r="U9" s="50" t="str">
        <f>IF('HOTEL Entry Form'!O25="choose check-in","",IF('HOTEL Entry Form'!O25="","",'HOTEL Entry Form'!O25))</f>
        <v/>
      </c>
      <c r="V9" s="50" t="str">
        <f>IF('HOTEL Entry Form'!Q25="choose check-in","",IF('HOTEL Entry Form'!Q25="","",'HOTEL Entry Form'!Q25))</f>
        <v/>
      </c>
      <c r="W9" s="251" t="str">
        <f>IF('HOTEL Entry Form'!R25="","",'HOTEL Entry Form'!R25)</f>
        <v/>
      </c>
      <c r="X9" t="str">
        <f>IF('HOTEL Entry Form'!S25="","",'HOTEL Entry Form'!S25)</f>
        <v/>
      </c>
      <c r="Y9" s="50" t="str">
        <f>IF('HOTEL Entry Form'!T25="choose check-in","",IF('HOTEL Entry Form'!T25="","",'HOTEL Entry Form'!T25))</f>
        <v/>
      </c>
      <c r="Z9" s="251" t="str">
        <f>IF('HOTEL Entry Form'!U25="","",'HOTEL Entry Form'!U25)</f>
        <v/>
      </c>
      <c r="AA9" t="str">
        <f>IF('HOTEL Entry Form'!V25="","",'HOTEL Entry Form'!V25)</f>
        <v/>
      </c>
      <c r="AB9" t="str">
        <f>IF(D9="","",IF('HOTEL Entry Form'!CR25=0,"",'HOTEL Entry Form'!CR25))</f>
        <v/>
      </c>
      <c r="AC9" t="str">
        <f>IF(D9="","",IF('HOTEL Entry Form'!CS25=0,"",'HOTEL Entry Form'!CS25))</f>
        <v/>
      </c>
      <c r="AD9" t="str">
        <f>IF(D9="","",IF('HOTEL Entry Form'!W25=0,"",'HOTEL Entry Form'!W25))</f>
        <v/>
      </c>
      <c r="AE9" t="str">
        <f>IF(D9="","",IF('HOTEL Entry Form'!X25=0,"",'HOTEL Entry Form'!X25))</f>
        <v/>
      </c>
    </row>
    <row r="10" spans="1:32">
      <c r="A10">
        <v>13</v>
      </c>
      <c r="B10" s="50" t="str">
        <f>IF('HOTEL Entry Form'!$C$2="","",'HOTEL Entry Form'!$C$2)</f>
        <v/>
      </c>
      <c r="D10" t="str">
        <f>IF('HOTEL Entry Form'!C27="","",'HOTEL Entry Form'!C27)</f>
        <v/>
      </c>
      <c r="E10" t="str">
        <f>IF('HOTEL Entry Form'!D27="","",'HOTEL Entry Form'!D27)</f>
        <v/>
      </c>
      <c r="F10" t="str">
        <f>IF('HOTEL Entry Form'!J27="","",'HOTEL Entry Form'!J27)</f>
        <v/>
      </c>
      <c r="G10" t="str">
        <f>IF(D10="","",'HOTEL Entry Form'!$J$8)</f>
        <v/>
      </c>
      <c r="H10" s="50" t="str">
        <f>IF(D10="","",'HOTEL Entry Form'!$E$8)</f>
        <v/>
      </c>
      <c r="I10" s="50" t="str">
        <f>IF('HOTEL Entry Form'!F27="","",'HOTEL Entry Form'!F27)</f>
        <v/>
      </c>
      <c r="J10" s="50" t="str">
        <f>IF('HOTEL Entry Form'!G27="","",'HOTEL Entry Form'!G27)</f>
        <v/>
      </c>
      <c r="K10" t="str">
        <f>IF('HOTEL Entry Form'!E27="","",'HOTEL Entry Form'!E27)</f>
        <v/>
      </c>
      <c r="L10" t="str">
        <f>IF('HOTEL Entry Form'!H27="","",'HOTEL Entry Form'!H27)</f>
        <v/>
      </c>
      <c r="M10" t="str">
        <f>IF('HOTEL Entry Form'!I27="","",'HOTEL Entry Form'!I27)</f>
        <v/>
      </c>
      <c r="N10" t="str">
        <f>IF('HOTEL Entry Form'!Z27="","",'HOTEL Entry Form'!Z27)</f>
        <v/>
      </c>
      <c r="O10" t="str">
        <f>IF('HOTEL Entry Form'!L27="","",'HOTEL Entry Form'!L27)</f>
        <v/>
      </c>
      <c r="P10" t="str">
        <f t="shared" si="1"/>
        <v/>
      </c>
      <c r="Q10" t="str">
        <f>IF('HOTEL Entry Form'!M27="choose a package","",IF('HOTEL Entry Form'!M27="","",_xlfn.XLOOKUP('HOTEL Entry Form'!DE27,'HOTEL Entry Form'!$A:$A,'HOTEL Entry Form'!$Z:$Z)))</f>
        <v/>
      </c>
      <c r="R10" t="str">
        <f>IF(D10="","",IF(M10="coach/parent","",'HOTEL Entry Form'!$D$8&amp;" "&amp;'HOTEL Entry Form'!$C$8))</f>
        <v/>
      </c>
      <c r="S10" t="str">
        <f>IF(D10="","",IF('HOTEL Entry Form'!AA27=0,"",'HOTEL Entry Form'!AA27))</f>
        <v/>
      </c>
      <c r="T10" s="50" t="str">
        <f>IF('HOTEL Entry Form'!N27="choose check-in","",IF('HOTEL Entry Form'!N27="","",'HOTEL Entry Form'!N27))</f>
        <v/>
      </c>
      <c r="U10" s="50" t="str">
        <f>IF('HOTEL Entry Form'!O27="choose check-in","",IF('HOTEL Entry Form'!O27="","",'HOTEL Entry Form'!O27))</f>
        <v/>
      </c>
      <c r="V10" s="50" t="str">
        <f>IF('HOTEL Entry Form'!Q27="choose check-in","",IF('HOTEL Entry Form'!Q27="","",'HOTEL Entry Form'!Q27))</f>
        <v/>
      </c>
      <c r="W10" s="251" t="str">
        <f>IF('HOTEL Entry Form'!R27="","",'HOTEL Entry Form'!R27)</f>
        <v/>
      </c>
      <c r="X10" t="str">
        <f>IF('HOTEL Entry Form'!S27="","",'HOTEL Entry Form'!S27)</f>
        <v/>
      </c>
      <c r="Y10" s="50" t="str">
        <f>IF('HOTEL Entry Form'!T27="choose check-in","",IF('HOTEL Entry Form'!T27="","",'HOTEL Entry Form'!T27))</f>
        <v/>
      </c>
      <c r="Z10" s="251" t="str">
        <f>IF('HOTEL Entry Form'!U27="","",'HOTEL Entry Form'!U27)</f>
        <v/>
      </c>
      <c r="AA10" t="str">
        <f>IF('HOTEL Entry Form'!V27="","",'HOTEL Entry Form'!V27)</f>
        <v/>
      </c>
      <c r="AB10" t="str">
        <f>IF(D10="","",IF('HOTEL Entry Form'!CR27=0,"",'HOTEL Entry Form'!CR27))</f>
        <v/>
      </c>
      <c r="AC10" t="str">
        <f>IF(D10="","",IF('HOTEL Entry Form'!CS27=0,"",'HOTEL Entry Form'!CS27))</f>
        <v/>
      </c>
      <c r="AD10" t="str">
        <f>IF(D10="","",IF('HOTEL Entry Form'!W27=0,"",'HOTEL Entry Form'!W27))</f>
        <v/>
      </c>
      <c r="AE10" t="str">
        <f>IF(D10="","",IF('HOTEL Entry Form'!X27=0,"",'HOTEL Entry Form'!X27))</f>
        <v/>
      </c>
    </row>
    <row r="11" spans="1:32">
      <c r="A11">
        <v>14</v>
      </c>
      <c r="B11" s="50" t="str">
        <f>IF('HOTEL Entry Form'!$C$2="","",'HOTEL Entry Form'!$C$2)</f>
        <v/>
      </c>
      <c r="D11" t="str">
        <f>IF('HOTEL Entry Form'!C28="","",'HOTEL Entry Form'!C28)</f>
        <v/>
      </c>
      <c r="E11" t="str">
        <f>IF('HOTEL Entry Form'!D28="","",'HOTEL Entry Form'!D28)</f>
        <v/>
      </c>
      <c r="F11" t="str">
        <f>IF('HOTEL Entry Form'!J28="","",'HOTEL Entry Form'!J28)</f>
        <v/>
      </c>
      <c r="G11" t="str">
        <f>IF(D11="","",'HOTEL Entry Form'!$J$8)</f>
        <v/>
      </c>
      <c r="H11" s="50" t="str">
        <f>IF(D11="","",'HOTEL Entry Form'!$E$8)</f>
        <v/>
      </c>
      <c r="I11" s="50" t="str">
        <f>IF('HOTEL Entry Form'!F28="","",'HOTEL Entry Form'!F28)</f>
        <v/>
      </c>
      <c r="J11" s="50" t="str">
        <f>IF('HOTEL Entry Form'!G28="","",'HOTEL Entry Form'!G28)</f>
        <v/>
      </c>
      <c r="K11" t="str">
        <f>IF('HOTEL Entry Form'!E28="","",'HOTEL Entry Form'!E28)</f>
        <v/>
      </c>
      <c r="L11" t="str">
        <f>IF('HOTEL Entry Form'!H28="","",'HOTEL Entry Form'!H28)</f>
        <v/>
      </c>
      <c r="M11" t="str">
        <f>IF('HOTEL Entry Form'!I28="","",'HOTEL Entry Form'!I28)</f>
        <v/>
      </c>
      <c r="N11" t="str">
        <f>IF('HOTEL Entry Form'!Z28="","",'HOTEL Entry Form'!Z28)</f>
        <v/>
      </c>
      <c r="O11" t="str">
        <f>IF('HOTEL Entry Form'!L28="","",'HOTEL Entry Form'!L28)</f>
        <v/>
      </c>
      <c r="P11" t="str">
        <f t="shared" si="1"/>
        <v/>
      </c>
      <c r="Q11" t="str">
        <f>IF('HOTEL Entry Form'!M28="choose a package","",IF('HOTEL Entry Form'!M28="","",_xlfn.XLOOKUP('HOTEL Entry Form'!DE28,'HOTEL Entry Form'!$A:$A,'HOTEL Entry Form'!$Z:$Z)))</f>
        <v/>
      </c>
      <c r="R11" t="str">
        <f>IF(D11="","",IF(M11="coach/parent","",'HOTEL Entry Form'!$D$8&amp;" "&amp;'HOTEL Entry Form'!$C$8))</f>
        <v/>
      </c>
      <c r="S11" t="str">
        <f>IF(D11="","",IF('HOTEL Entry Form'!AA28=0,"",'HOTEL Entry Form'!AA28))</f>
        <v/>
      </c>
      <c r="T11" s="50" t="str">
        <f>IF('HOTEL Entry Form'!N28="choose check-in","",IF('HOTEL Entry Form'!N28="","",'HOTEL Entry Form'!N28))</f>
        <v/>
      </c>
      <c r="U11" s="50" t="str">
        <f>IF('HOTEL Entry Form'!O28="choose check-in","",IF('HOTEL Entry Form'!O28="","",'HOTEL Entry Form'!O28))</f>
        <v/>
      </c>
      <c r="V11" s="50" t="str">
        <f>IF('HOTEL Entry Form'!Q28="choose check-in","",IF('HOTEL Entry Form'!Q28="","",'HOTEL Entry Form'!Q28))</f>
        <v/>
      </c>
      <c r="W11" s="251" t="str">
        <f>IF('HOTEL Entry Form'!R28="","",'HOTEL Entry Form'!R28)</f>
        <v/>
      </c>
      <c r="X11" t="str">
        <f>IF('HOTEL Entry Form'!S28="","",'HOTEL Entry Form'!S28)</f>
        <v/>
      </c>
      <c r="Y11" s="50" t="str">
        <f>IF('HOTEL Entry Form'!T28="choose check-in","",IF('HOTEL Entry Form'!T28="","",'HOTEL Entry Form'!T28))</f>
        <v/>
      </c>
      <c r="Z11" s="251" t="str">
        <f>IF('HOTEL Entry Form'!U28="","",'HOTEL Entry Form'!U28)</f>
        <v/>
      </c>
      <c r="AA11" t="str">
        <f>IF('HOTEL Entry Form'!V28="","",'HOTEL Entry Form'!V28)</f>
        <v/>
      </c>
      <c r="AB11" t="str">
        <f>IF(D11="","",IF('HOTEL Entry Form'!CR28=0,"",'HOTEL Entry Form'!CR28))</f>
        <v/>
      </c>
      <c r="AC11" t="str">
        <f>IF(D11="","",IF('HOTEL Entry Form'!CS28=0,"",'HOTEL Entry Form'!CS28))</f>
        <v/>
      </c>
      <c r="AD11" t="str">
        <f>IF(D11="","",IF('HOTEL Entry Form'!W28=0,"",'HOTEL Entry Form'!W28))</f>
        <v/>
      </c>
      <c r="AE11" t="str">
        <f>IF(D11="","",IF('HOTEL Entry Form'!X28=0,"",'HOTEL Entry Form'!X28))</f>
        <v/>
      </c>
    </row>
    <row r="12" spans="1:32">
      <c r="A12">
        <v>16</v>
      </c>
      <c r="B12" s="50" t="str">
        <f>IF('HOTEL Entry Form'!$C$2="","",'HOTEL Entry Form'!$C$2)</f>
        <v/>
      </c>
      <c r="D12" t="str">
        <f>IF('HOTEL Entry Form'!C30="","",'HOTEL Entry Form'!C30)</f>
        <v/>
      </c>
      <c r="E12" t="str">
        <f>IF('HOTEL Entry Form'!D30="","",'HOTEL Entry Form'!D30)</f>
        <v/>
      </c>
      <c r="F12" t="str">
        <f>IF('HOTEL Entry Form'!J30="","",'HOTEL Entry Form'!J30)</f>
        <v/>
      </c>
      <c r="G12" t="str">
        <f>IF(D12="","",'HOTEL Entry Form'!$J$8)</f>
        <v/>
      </c>
      <c r="H12" s="50" t="str">
        <f>IF(D12="","",'HOTEL Entry Form'!$E$8)</f>
        <v/>
      </c>
      <c r="I12" s="50" t="str">
        <f>IF('HOTEL Entry Form'!F30="","",'HOTEL Entry Form'!F30)</f>
        <v/>
      </c>
      <c r="J12" s="50" t="str">
        <f>IF('HOTEL Entry Form'!G30="","",'HOTEL Entry Form'!G30)</f>
        <v/>
      </c>
      <c r="K12" t="str">
        <f>IF('HOTEL Entry Form'!E30="","",'HOTEL Entry Form'!E30)</f>
        <v/>
      </c>
      <c r="L12" t="str">
        <f>IF('HOTEL Entry Form'!H30="","",'HOTEL Entry Form'!H30)</f>
        <v/>
      </c>
      <c r="M12" t="str">
        <f>IF('HOTEL Entry Form'!I30="","",'HOTEL Entry Form'!I30)</f>
        <v/>
      </c>
      <c r="N12" t="str">
        <f>IF('HOTEL Entry Form'!Z30="","",'HOTEL Entry Form'!Z30)</f>
        <v/>
      </c>
      <c r="O12" t="str">
        <f>IF('HOTEL Entry Form'!L30="","",'HOTEL Entry Form'!L30)</f>
        <v/>
      </c>
      <c r="P12" t="str">
        <f t="shared" si="1"/>
        <v/>
      </c>
      <c r="Q12" t="str">
        <f>IF('HOTEL Entry Form'!M30="choose a package","",IF('HOTEL Entry Form'!M30="","",_xlfn.XLOOKUP('HOTEL Entry Form'!DE30,'HOTEL Entry Form'!$A:$A,'HOTEL Entry Form'!$Z:$Z)))</f>
        <v/>
      </c>
      <c r="R12" t="str">
        <f>IF(D12="","",IF(M12="coach/parent","",'HOTEL Entry Form'!$D$8&amp;" "&amp;'HOTEL Entry Form'!$C$8))</f>
        <v/>
      </c>
      <c r="S12" t="str">
        <f>IF(D12="","",IF('HOTEL Entry Form'!AA30=0,"",'HOTEL Entry Form'!AA30))</f>
        <v/>
      </c>
      <c r="T12" s="50" t="str">
        <f>IF('HOTEL Entry Form'!N30="choose check-in","",IF('HOTEL Entry Form'!N30="","",'HOTEL Entry Form'!N30))</f>
        <v/>
      </c>
      <c r="U12" s="50" t="str">
        <f>IF('HOTEL Entry Form'!O30="choose check-in","",IF('HOTEL Entry Form'!O30="","",'HOTEL Entry Form'!O30))</f>
        <v/>
      </c>
      <c r="V12" s="50" t="str">
        <f>IF('HOTEL Entry Form'!Q30="choose check-in","",IF('HOTEL Entry Form'!Q30="","",'HOTEL Entry Form'!Q30))</f>
        <v/>
      </c>
      <c r="W12" s="251" t="str">
        <f>IF('HOTEL Entry Form'!R30="","",'HOTEL Entry Form'!R30)</f>
        <v/>
      </c>
      <c r="X12" t="str">
        <f>IF('HOTEL Entry Form'!S30="","",'HOTEL Entry Form'!S30)</f>
        <v/>
      </c>
      <c r="Y12" s="50" t="str">
        <f>IF('HOTEL Entry Form'!T30="choose check-in","",IF('HOTEL Entry Form'!T30="","",'HOTEL Entry Form'!T30))</f>
        <v/>
      </c>
      <c r="Z12" s="251" t="str">
        <f>IF('HOTEL Entry Form'!U30="","",'HOTEL Entry Form'!U30)</f>
        <v/>
      </c>
      <c r="AA12" t="str">
        <f>IF('HOTEL Entry Form'!V30="","",'HOTEL Entry Form'!V30)</f>
        <v/>
      </c>
      <c r="AB12" t="str">
        <f>IF(D12="","",IF('HOTEL Entry Form'!CR30=0,"",'HOTEL Entry Form'!CR30))</f>
        <v/>
      </c>
      <c r="AC12" t="str">
        <f>IF(D12="","",IF('HOTEL Entry Form'!CS30=0,"",'HOTEL Entry Form'!CS30))</f>
        <v/>
      </c>
      <c r="AD12" t="str">
        <f>IF(D12="","",IF('HOTEL Entry Form'!W30=0,"",'HOTEL Entry Form'!W30))</f>
        <v/>
      </c>
      <c r="AE12" t="str">
        <f>IF(D12="","",IF('HOTEL Entry Form'!X30=0,"",'HOTEL Entry Form'!X30))</f>
        <v/>
      </c>
    </row>
    <row r="13" spans="1:32">
      <c r="A13">
        <v>17</v>
      </c>
      <c r="B13" s="50" t="str">
        <f>IF('HOTEL Entry Form'!$C$2="","",'HOTEL Entry Form'!$C$2)</f>
        <v/>
      </c>
      <c r="D13" t="str">
        <f>IF('HOTEL Entry Form'!C31="","",'HOTEL Entry Form'!C31)</f>
        <v/>
      </c>
      <c r="E13" t="str">
        <f>IF('HOTEL Entry Form'!D31="","",'HOTEL Entry Form'!D31)</f>
        <v/>
      </c>
      <c r="F13" t="str">
        <f>IF('HOTEL Entry Form'!J31="","",'HOTEL Entry Form'!J31)</f>
        <v/>
      </c>
      <c r="G13" t="str">
        <f>IF(D13="","",'HOTEL Entry Form'!$J$8)</f>
        <v/>
      </c>
      <c r="H13" s="50" t="str">
        <f>IF(D13="","",'HOTEL Entry Form'!$E$8)</f>
        <v/>
      </c>
      <c r="I13" s="50" t="str">
        <f>IF('HOTEL Entry Form'!F31="","",'HOTEL Entry Form'!F31)</f>
        <v/>
      </c>
      <c r="J13" s="50" t="str">
        <f>IF('HOTEL Entry Form'!G31="","",'HOTEL Entry Form'!G31)</f>
        <v/>
      </c>
      <c r="K13" t="str">
        <f>IF('HOTEL Entry Form'!E31="","",'HOTEL Entry Form'!E31)</f>
        <v/>
      </c>
      <c r="L13" t="str">
        <f>IF('HOTEL Entry Form'!H31="","",'HOTEL Entry Form'!H31)</f>
        <v/>
      </c>
      <c r="M13" t="str">
        <f>IF('HOTEL Entry Form'!I31="","",'HOTEL Entry Form'!I31)</f>
        <v/>
      </c>
      <c r="N13" t="str">
        <f>IF('HOTEL Entry Form'!Z31="","",'HOTEL Entry Form'!Z31)</f>
        <v/>
      </c>
      <c r="O13" t="str">
        <f>IF('HOTEL Entry Form'!L31="","",'HOTEL Entry Form'!L31)</f>
        <v/>
      </c>
      <c r="P13" t="str">
        <f t="shared" si="1"/>
        <v/>
      </c>
      <c r="Q13" t="str">
        <f>IF('HOTEL Entry Form'!M31="choose a package","",IF('HOTEL Entry Form'!M31="","",_xlfn.XLOOKUP('HOTEL Entry Form'!DE31,'HOTEL Entry Form'!$A:$A,'HOTEL Entry Form'!$Z:$Z)))</f>
        <v/>
      </c>
      <c r="R13" t="str">
        <f>IF(D13="","",IF(M13="coach/parent","",'HOTEL Entry Form'!$D$8&amp;" "&amp;'HOTEL Entry Form'!$C$8))</f>
        <v/>
      </c>
      <c r="S13" t="str">
        <f>IF(D13="","",IF('HOTEL Entry Form'!AA31=0,"",'HOTEL Entry Form'!AA31))</f>
        <v/>
      </c>
      <c r="T13" s="50" t="str">
        <f>IF('HOTEL Entry Form'!N31="choose check-in","",IF('HOTEL Entry Form'!N31="","",'HOTEL Entry Form'!N31))</f>
        <v/>
      </c>
      <c r="U13" s="50" t="str">
        <f>IF('HOTEL Entry Form'!O31="choose check-in","",IF('HOTEL Entry Form'!O31="","",'HOTEL Entry Form'!O31))</f>
        <v/>
      </c>
      <c r="V13" s="50" t="str">
        <f>IF('HOTEL Entry Form'!Q31="choose check-in","",IF('HOTEL Entry Form'!Q31="","",'HOTEL Entry Form'!Q31))</f>
        <v/>
      </c>
      <c r="W13" s="251" t="str">
        <f>IF('HOTEL Entry Form'!R31="","",'HOTEL Entry Form'!R31)</f>
        <v/>
      </c>
      <c r="X13" t="str">
        <f>IF('HOTEL Entry Form'!S31="","",'HOTEL Entry Form'!S31)</f>
        <v/>
      </c>
      <c r="Y13" s="50" t="str">
        <f>IF('HOTEL Entry Form'!T31="choose check-in","",IF('HOTEL Entry Form'!T31="","",'HOTEL Entry Form'!T31))</f>
        <v/>
      </c>
      <c r="Z13" s="251" t="str">
        <f>IF('HOTEL Entry Form'!U31="","",'HOTEL Entry Form'!U31)</f>
        <v/>
      </c>
      <c r="AA13" t="str">
        <f>IF('HOTEL Entry Form'!V31="","",'HOTEL Entry Form'!V31)</f>
        <v/>
      </c>
      <c r="AB13" t="str">
        <f>IF(D13="","",IF('HOTEL Entry Form'!CR31=0,"",'HOTEL Entry Form'!CR31))</f>
        <v/>
      </c>
      <c r="AC13" t="str">
        <f>IF(D13="","",IF('HOTEL Entry Form'!CS31=0,"",'HOTEL Entry Form'!CS31))</f>
        <v/>
      </c>
      <c r="AD13" t="str">
        <f>IF(D13="","",IF('HOTEL Entry Form'!W31=0,"",'HOTEL Entry Form'!W31))</f>
        <v/>
      </c>
      <c r="AE13" t="str">
        <f>IF(D13="","",IF('HOTEL Entry Form'!X31=0,"",'HOTEL Entry Form'!X31))</f>
        <v/>
      </c>
    </row>
    <row r="14" spans="1:32">
      <c r="A14">
        <v>19</v>
      </c>
      <c r="B14" s="50" t="str">
        <f>IF('HOTEL Entry Form'!$C$2="","",'HOTEL Entry Form'!$C$2)</f>
        <v/>
      </c>
      <c r="D14" t="str">
        <f>IF('HOTEL Entry Form'!C33="","",'HOTEL Entry Form'!C33)</f>
        <v/>
      </c>
      <c r="E14" t="str">
        <f>IF('HOTEL Entry Form'!D33="","",'HOTEL Entry Form'!D33)</f>
        <v/>
      </c>
      <c r="F14" t="str">
        <f>IF('HOTEL Entry Form'!J33="","",'HOTEL Entry Form'!J33)</f>
        <v/>
      </c>
      <c r="G14" t="str">
        <f>IF(D14="","",'HOTEL Entry Form'!$J$8)</f>
        <v/>
      </c>
      <c r="H14" s="50" t="str">
        <f>IF(D14="","",'HOTEL Entry Form'!$E$8)</f>
        <v/>
      </c>
      <c r="I14" s="50" t="str">
        <f>IF('HOTEL Entry Form'!F33="","",'HOTEL Entry Form'!F33)</f>
        <v/>
      </c>
      <c r="J14" s="50" t="str">
        <f>IF('HOTEL Entry Form'!G33="","",'HOTEL Entry Form'!G33)</f>
        <v/>
      </c>
      <c r="K14" t="str">
        <f>IF('HOTEL Entry Form'!E33="","",'HOTEL Entry Form'!E33)</f>
        <v/>
      </c>
      <c r="L14" t="str">
        <f>IF('HOTEL Entry Form'!H33="","",'HOTEL Entry Form'!H33)</f>
        <v/>
      </c>
      <c r="M14" t="str">
        <f>IF('HOTEL Entry Form'!I33="","",'HOTEL Entry Form'!I33)</f>
        <v/>
      </c>
      <c r="N14" t="str">
        <f>IF('HOTEL Entry Form'!Z33="","",'HOTEL Entry Form'!Z33)</f>
        <v/>
      </c>
      <c r="O14" t="str">
        <f>IF('HOTEL Entry Form'!L33="","",'HOTEL Entry Form'!L33)</f>
        <v/>
      </c>
      <c r="P14" t="str">
        <f t="shared" si="1"/>
        <v/>
      </c>
      <c r="Q14" t="str">
        <f>IF('HOTEL Entry Form'!M33="choose a package","",IF('HOTEL Entry Form'!M33="","",_xlfn.XLOOKUP('HOTEL Entry Form'!DE33,'HOTEL Entry Form'!$A:$A,'HOTEL Entry Form'!$Z:$Z)))</f>
        <v/>
      </c>
      <c r="R14" t="str">
        <f>IF(D14="","",IF(M14="coach/parent","",'HOTEL Entry Form'!$D$8&amp;" "&amp;'HOTEL Entry Form'!$C$8))</f>
        <v/>
      </c>
      <c r="S14" t="str">
        <f>IF(D14="","",IF('HOTEL Entry Form'!AA33=0,"",'HOTEL Entry Form'!AA33))</f>
        <v/>
      </c>
      <c r="T14" s="50" t="str">
        <f>IF('HOTEL Entry Form'!N33="choose check-in","",IF('HOTEL Entry Form'!N33="","",'HOTEL Entry Form'!N33))</f>
        <v/>
      </c>
      <c r="U14" s="50" t="str">
        <f>IF('HOTEL Entry Form'!O33="choose check-in","",IF('HOTEL Entry Form'!O33="","",'HOTEL Entry Form'!O33))</f>
        <v/>
      </c>
      <c r="V14" s="50" t="str">
        <f>IF('HOTEL Entry Form'!Q33="choose check-in","",IF('HOTEL Entry Form'!Q33="","",'HOTEL Entry Form'!Q33))</f>
        <v/>
      </c>
      <c r="W14" s="251" t="str">
        <f>IF('HOTEL Entry Form'!R33="","",'HOTEL Entry Form'!R33)</f>
        <v/>
      </c>
      <c r="X14" t="str">
        <f>IF('HOTEL Entry Form'!S33="","",'HOTEL Entry Form'!S33)</f>
        <v/>
      </c>
      <c r="Y14" s="50" t="str">
        <f>IF('HOTEL Entry Form'!T33="choose check-in","",IF('HOTEL Entry Form'!T33="","",'HOTEL Entry Form'!T33))</f>
        <v/>
      </c>
      <c r="Z14" s="251" t="str">
        <f>IF('HOTEL Entry Form'!U33="","",'HOTEL Entry Form'!U33)</f>
        <v/>
      </c>
      <c r="AA14" t="str">
        <f>IF('HOTEL Entry Form'!V33="","",'HOTEL Entry Form'!V33)</f>
        <v/>
      </c>
      <c r="AB14" t="str">
        <f>IF(D14="","",IF('HOTEL Entry Form'!CR33=0,"",'HOTEL Entry Form'!CR33))</f>
        <v/>
      </c>
      <c r="AC14" t="str">
        <f>IF(D14="","",IF('HOTEL Entry Form'!CS33=0,"",'HOTEL Entry Form'!CS33))</f>
        <v/>
      </c>
      <c r="AD14" t="str">
        <f>IF(D14="","",IF('HOTEL Entry Form'!W33=0,"",'HOTEL Entry Form'!W33))</f>
        <v/>
      </c>
      <c r="AE14" t="str">
        <f>IF(D14="","",IF('HOTEL Entry Form'!X33=0,"",'HOTEL Entry Form'!X33))</f>
        <v/>
      </c>
    </row>
    <row r="15" spans="1:32">
      <c r="A15">
        <v>20</v>
      </c>
      <c r="B15" s="50" t="str">
        <f>IF('HOTEL Entry Form'!$C$2="","",'HOTEL Entry Form'!$C$2)</f>
        <v/>
      </c>
      <c r="D15" t="str">
        <f>IF('HOTEL Entry Form'!C34="","",'HOTEL Entry Form'!C34)</f>
        <v/>
      </c>
      <c r="E15" t="str">
        <f>IF('HOTEL Entry Form'!D34="","",'HOTEL Entry Form'!D34)</f>
        <v/>
      </c>
      <c r="F15" t="str">
        <f>IF('HOTEL Entry Form'!J34="","",'HOTEL Entry Form'!J34)</f>
        <v/>
      </c>
      <c r="G15" t="str">
        <f>IF(D15="","",'HOTEL Entry Form'!$J$8)</f>
        <v/>
      </c>
      <c r="H15" s="50" t="str">
        <f>IF(D15="","",'HOTEL Entry Form'!$E$8)</f>
        <v/>
      </c>
      <c r="I15" s="50" t="str">
        <f>IF('HOTEL Entry Form'!F34="","",'HOTEL Entry Form'!F34)</f>
        <v/>
      </c>
      <c r="J15" s="50" t="str">
        <f>IF('HOTEL Entry Form'!G34="","",'HOTEL Entry Form'!G34)</f>
        <v/>
      </c>
      <c r="K15" t="str">
        <f>IF('HOTEL Entry Form'!E34="","",'HOTEL Entry Form'!E34)</f>
        <v/>
      </c>
      <c r="L15" t="str">
        <f>IF('HOTEL Entry Form'!H34="","",'HOTEL Entry Form'!H34)</f>
        <v/>
      </c>
      <c r="M15" t="str">
        <f>IF('HOTEL Entry Form'!I34="","",'HOTEL Entry Form'!I34)</f>
        <v/>
      </c>
      <c r="N15" t="str">
        <f>IF('HOTEL Entry Form'!Z34="","",'HOTEL Entry Form'!Z34)</f>
        <v/>
      </c>
      <c r="O15" t="str">
        <f>IF('HOTEL Entry Form'!L34="","",'HOTEL Entry Form'!L34)</f>
        <v/>
      </c>
      <c r="P15" t="str">
        <f t="shared" si="1"/>
        <v/>
      </c>
      <c r="Q15" t="str">
        <f>IF('HOTEL Entry Form'!M34="choose a package","",IF('HOTEL Entry Form'!M34="","",_xlfn.XLOOKUP('HOTEL Entry Form'!DE34,'HOTEL Entry Form'!$A:$A,'HOTEL Entry Form'!$Z:$Z)))</f>
        <v/>
      </c>
      <c r="R15" t="str">
        <f>IF(D15="","",IF(M15="coach/parent","",'HOTEL Entry Form'!$D$8&amp;" "&amp;'HOTEL Entry Form'!$C$8))</f>
        <v/>
      </c>
      <c r="S15" t="str">
        <f>IF(D15="","",IF('HOTEL Entry Form'!AA34=0,"",'HOTEL Entry Form'!AA34))</f>
        <v/>
      </c>
      <c r="T15" s="50" t="str">
        <f>IF('HOTEL Entry Form'!N34="choose check-in","",IF('HOTEL Entry Form'!N34="","",'HOTEL Entry Form'!N34))</f>
        <v/>
      </c>
      <c r="U15" s="50" t="str">
        <f>IF('HOTEL Entry Form'!O34="choose check-in","",IF('HOTEL Entry Form'!O34="","",'HOTEL Entry Form'!O34))</f>
        <v/>
      </c>
      <c r="V15" s="50" t="str">
        <f>IF('HOTEL Entry Form'!Q34="choose check-in","",IF('HOTEL Entry Form'!Q34="","",'HOTEL Entry Form'!Q34))</f>
        <v/>
      </c>
      <c r="W15" s="251" t="str">
        <f>IF('HOTEL Entry Form'!R34="","",'HOTEL Entry Form'!R34)</f>
        <v/>
      </c>
      <c r="X15" t="str">
        <f>IF('HOTEL Entry Form'!S34="","",'HOTEL Entry Form'!S34)</f>
        <v/>
      </c>
      <c r="Y15" s="50" t="str">
        <f>IF('HOTEL Entry Form'!T34="choose check-in","",IF('HOTEL Entry Form'!T34="","",'HOTEL Entry Form'!T34))</f>
        <v/>
      </c>
      <c r="Z15" s="251" t="str">
        <f>IF('HOTEL Entry Form'!U34="","",'HOTEL Entry Form'!U34)</f>
        <v/>
      </c>
      <c r="AA15" t="str">
        <f>IF('HOTEL Entry Form'!V34="","",'HOTEL Entry Form'!V34)</f>
        <v/>
      </c>
      <c r="AB15" t="str">
        <f>IF(D15="","",IF('HOTEL Entry Form'!CR34=0,"",'HOTEL Entry Form'!CR34))</f>
        <v/>
      </c>
      <c r="AC15" t="str">
        <f>IF(D15="","",IF('HOTEL Entry Form'!CS34=0,"",'HOTEL Entry Form'!CS34))</f>
        <v/>
      </c>
      <c r="AD15" t="str">
        <f>IF(D15="","",IF('HOTEL Entry Form'!W34=0,"",'HOTEL Entry Form'!W34))</f>
        <v/>
      </c>
      <c r="AE15" t="str">
        <f>IF(D15="","",IF('HOTEL Entry Form'!X34=0,"",'HOTEL Entry Form'!X34))</f>
        <v/>
      </c>
    </row>
    <row r="16" spans="1:32">
      <c r="A16">
        <v>22</v>
      </c>
      <c r="B16" s="50" t="str">
        <f>IF('HOTEL Entry Form'!$C$2="","",'HOTEL Entry Form'!$C$2)</f>
        <v/>
      </c>
      <c r="D16" t="str">
        <f>IF('HOTEL Entry Form'!C36="","",'HOTEL Entry Form'!C36)</f>
        <v/>
      </c>
      <c r="E16" t="str">
        <f>IF('HOTEL Entry Form'!D36="","",'HOTEL Entry Form'!D36)</f>
        <v/>
      </c>
      <c r="F16" t="str">
        <f>IF('HOTEL Entry Form'!J36="","",'HOTEL Entry Form'!J36)</f>
        <v/>
      </c>
      <c r="G16" t="str">
        <f>IF(D16="","",'HOTEL Entry Form'!$J$8)</f>
        <v/>
      </c>
      <c r="H16" s="50" t="str">
        <f>IF(D16="","",'HOTEL Entry Form'!$E$8)</f>
        <v/>
      </c>
      <c r="I16" s="50" t="str">
        <f>IF('HOTEL Entry Form'!F36="","",'HOTEL Entry Form'!F36)</f>
        <v/>
      </c>
      <c r="J16" s="50" t="str">
        <f>IF('HOTEL Entry Form'!G36="","",'HOTEL Entry Form'!G36)</f>
        <v/>
      </c>
      <c r="K16" t="str">
        <f>IF('HOTEL Entry Form'!E36="","",'HOTEL Entry Form'!E36)</f>
        <v/>
      </c>
      <c r="L16" t="str">
        <f>IF('HOTEL Entry Form'!H36="","",'HOTEL Entry Form'!H36)</f>
        <v/>
      </c>
      <c r="M16" t="str">
        <f>IF('HOTEL Entry Form'!I36="","",'HOTEL Entry Form'!I36)</f>
        <v/>
      </c>
      <c r="N16" t="str">
        <f>IF('HOTEL Entry Form'!Z36="","",'HOTEL Entry Form'!Z36)</f>
        <v/>
      </c>
      <c r="O16" t="str">
        <f>IF('HOTEL Entry Form'!L36="","",'HOTEL Entry Form'!L36)</f>
        <v/>
      </c>
      <c r="P16" t="str">
        <f t="shared" si="1"/>
        <v/>
      </c>
      <c r="Q16" t="str">
        <f>IF('HOTEL Entry Form'!M36="choose a package","",IF('HOTEL Entry Form'!M36="","",_xlfn.XLOOKUP('HOTEL Entry Form'!DE36,'HOTEL Entry Form'!$A:$A,'HOTEL Entry Form'!$Z:$Z)))</f>
        <v/>
      </c>
      <c r="R16" t="str">
        <f>IF(D16="","",IF(M16="coach/parent","",'HOTEL Entry Form'!$D$8&amp;" "&amp;'HOTEL Entry Form'!$C$8))</f>
        <v/>
      </c>
      <c r="S16" t="str">
        <f>IF(D16="","",IF('HOTEL Entry Form'!AA36=0,"",'HOTEL Entry Form'!AA36))</f>
        <v/>
      </c>
      <c r="T16" s="50" t="str">
        <f>IF('HOTEL Entry Form'!N36="choose check-in","",IF('HOTEL Entry Form'!N36="","",'HOTEL Entry Form'!N36))</f>
        <v/>
      </c>
      <c r="U16" s="50" t="str">
        <f>IF('HOTEL Entry Form'!O36="choose check-in","",IF('HOTEL Entry Form'!O36="","",'HOTEL Entry Form'!O36))</f>
        <v/>
      </c>
      <c r="V16" s="50" t="str">
        <f>IF('HOTEL Entry Form'!Q36="choose check-in","",IF('HOTEL Entry Form'!Q36="","",'HOTEL Entry Form'!Q36))</f>
        <v/>
      </c>
      <c r="W16" s="251" t="str">
        <f>IF('HOTEL Entry Form'!R36="","",'HOTEL Entry Form'!R36)</f>
        <v/>
      </c>
      <c r="X16" t="str">
        <f>IF('HOTEL Entry Form'!S36="","",'HOTEL Entry Form'!S36)</f>
        <v/>
      </c>
      <c r="Y16" s="50" t="str">
        <f>IF('HOTEL Entry Form'!T36="choose check-in","",IF('HOTEL Entry Form'!T36="","",'HOTEL Entry Form'!T36))</f>
        <v/>
      </c>
      <c r="Z16" s="251" t="str">
        <f>IF('HOTEL Entry Form'!U36="","",'HOTEL Entry Form'!U36)</f>
        <v/>
      </c>
      <c r="AA16" t="str">
        <f>IF('HOTEL Entry Form'!V36="","",'HOTEL Entry Form'!V36)</f>
        <v/>
      </c>
      <c r="AB16" t="str">
        <f>IF(D16="","",IF('HOTEL Entry Form'!CR36=0,"",'HOTEL Entry Form'!CR36))</f>
        <v/>
      </c>
      <c r="AC16" t="str">
        <f>IF(D16="","",IF('HOTEL Entry Form'!CS36=0,"",'HOTEL Entry Form'!CS36))</f>
        <v/>
      </c>
      <c r="AD16" t="str">
        <f>IF(D16="","",IF('HOTEL Entry Form'!W36=0,"",'HOTEL Entry Form'!W36))</f>
        <v/>
      </c>
      <c r="AE16" t="str">
        <f>IF(D16="","",IF('HOTEL Entry Form'!X36=0,"",'HOTEL Entry Form'!X36))</f>
        <v/>
      </c>
    </row>
    <row r="17" spans="1:31">
      <c r="A17">
        <v>23</v>
      </c>
      <c r="B17" s="50" t="str">
        <f>IF('HOTEL Entry Form'!$C$2="","",'HOTEL Entry Form'!$C$2)</f>
        <v/>
      </c>
      <c r="D17" t="str">
        <f>IF('HOTEL Entry Form'!C37="","",'HOTEL Entry Form'!C37)</f>
        <v/>
      </c>
      <c r="E17" t="str">
        <f>IF('HOTEL Entry Form'!D37="","",'HOTEL Entry Form'!D37)</f>
        <v/>
      </c>
      <c r="F17" t="str">
        <f>IF('HOTEL Entry Form'!J37="","",'HOTEL Entry Form'!J37)</f>
        <v/>
      </c>
      <c r="G17" t="str">
        <f>IF(D17="","",'HOTEL Entry Form'!$J$8)</f>
        <v/>
      </c>
      <c r="H17" s="50" t="str">
        <f>IF(D17="","",'HOTEL Entry Form'!$E$8)</f>
        <v/>
      </c>
      <c r="I17" s="50" t="str">
        <f>IF('HOTEL Entry Form'!F37="","",'HOTEL Entry Form'!F37)</f>
        <v/>
      </c>
      <c r="J17" s="50" t="str">
        <f>IF('HOTEL Entry Form'!G37="","",'HOTEL Entry Form'!G37)</f>
        <v/>
      </c>
      <c r="K17" t="str">
        <f>IF('HOTEL Entry Form'!E37="","",'HOTEL Entry Form'!E37)</f>
        <v/>
      </c>
      <c r="L17" t="str">
        <f>IF('HOTEL Entry Form'!H37="","",'HOTEL Entry Form'!H37)</f>
        <v/>
      </c>
      <c r="M17" t="str">
        <f>IF('HOTEL Entry Form'!I37="","",'HOTEL Entry Form'!I37)</f>
        <v/>
      </c>
      <c r="N17" t="str">
        <f>IF('HOTEL Entry Form'!Z37="","",'HOTEL Entry Form'!Z37)</f>
        <v/>
      </c>
      <c r="O17" t="str">
        <f>IF('HOTEL Entry Form'!L37="","",'HOTEL Entry Form'!L37)</f>
        <v/>
      </c>
      <c r="P17" t="str">
        <f t="shared" si="1"/>
        <v/>
      </c>
      <c r="Q17" t="str">
        <f>IF('HOTEL Entry Form'!M37="choose a package","",IF('HOTEL Entry Form'!M37="","",_xlfn.XLOOKUP('HOTEL Entry Form'!DE37,'HOTEL Entry Form'!$A:$A,'HOTEL Entry Form'!$Z:$Z)))</f>
        <v/>
      </c>
      <c r="R17" t="str">
        <f>IF(D17="","",IF(M17="coach/parent","",'HOTEL Entry Form'!$D$8&amp;" "&amp;'HOTEL Entry Form'!$C$8))</f>
        <v/>
      </c>
      <c r="S17" t="str">
        <f>IF(D17="","",IF('HOTEL Entry Form'!AA37=0,"",'HOTEL Entry Form'!AA37))</f>
        <v/>
      </c>
      <c r="T17" s="50" t="str">
        <f>IF('HOTEL Entry Form'!N37="choose check-in","",IF('HOTEL Entry Form'!N37="","",'HOTEL Entry Form'!N37))</f>
        <v/>
      </c>
      <c r="U17" s="50" t="str">
        <f>IF('HOTEL Entry Form'!O37="choose check-in","",IF('HOTEL Entry Form'!O37="","",'HOTEL Entry Form'!O37))</f>
        <v/>
      </c>
      <c r="V17" s="50" t="str">
        <f>IF('HOTEL Entry Form'!Q37="choose check-in","",IF('HOTEL Entry Form'!Q37="","",'HOTEL Entry Form'!Q37))</f>
        <v/>
      </c>
      <c r="W17" s="251" t="str">
        <f>IF('HOTEL Entry Form'!R37="","",'HOTEL Entry Form'!R37)</f>
        <v/>
      </c>
      <c r="X17" t="str">
        <f>IF('HOTEL Entry Form'!S37="","",'HOTEL Entry Form'!S37)</f>
        <v/>
      </c>
      <c r="Y17" s="50" t="str">
        <f>IF('HOTEL Entry Form'!T37="choose check-in","",IF('HOTEL Entry Form'!T37="","",'HOTEL Entry Form'!T37))</f>
        <v/>
      </c>
      <c r="Z17" s="251" t="str">
        <f>IF('HOTEL Entry Form'!U37="","",'HOTEL Entry Form'!U37)</f>
        <v/>
      </c>
      <c r="AA17" t="str">
        <f>IF('HOTEL Entry Form'!V37="","",'HOTEL Entry Form'!V37)</f>
        <v/>
      </c>
      <c r="AB17" t="str">
        <f>IF(D17="","",IF('HOTEL Entry Form'!CR37=0,"",'HOTEL Entry Form'!CR37))</f>
        <v/>
      </c>
      <c r="AC17" t="str">
        <f>IF(D17="","",IF('HOTEL Entry Form'!CS37=0,"",'HOTEL Entry Form'!CS37))</f>
        <v/>
      </c>
      <c r="AD17" t="str">
        <f>IF(D17="","",IF('HOTEL Entry Form'!W37=0,"",'HOTEL Entry Form'!W37))</f>
        <v/>
      </c>
      <c r="AE17" t="str">
        <f>IF(D17="","",IF('HOTEL Entry Form'!X37=0,"",'HOTEL Entry Form'!X37))</f>
        <v/>
      </c>
    </row>
    <row r="18" spans="1:31">
      <c r="A18">
        <v>25</v>
      </c>
      <c r="B18" s="50" t="str">
        <f>IF('HOTEL Entry Form'!$C$2="","",'HOTEL Entry Form'!$C$2)</f>
        <v/>
      </c>
      <c r="D18" t="str">
        <f>IF('HOTEL Entry Form'!C39="","",'HOTEL Entry Form'!C39)</f>
        <v/>
      </c>
      <c r="E18" t="str">
        <f>IF('HOTEL Entry Form'!D39="","",'HOTEL Entry Form'!D39)</f>
        <v/>
      </c>
      <c r="F18" t="str">
        <f>IF('HOTEL Entry Form'!J39="","",'HOTEL Entry Form'!J39)</f>
        <v/>
      </c>
      <c r="G18" t="str">
        <f>IF(D18="","",'HOTEL Entry Form'!$J$8)</f>
        <v/>
      </c>
      <c r="H18" s="50" t="str">
        <f>IF(D18="","",'HOTEL Entry Form'!$E$8)</f>
        <v/>
      </c>
      <c r="I18" s="50" t="str">
        <f>IF('HOTEL Entry Form'!F39="","",'HOTEL Entry Form'!F39)</f>
        <v/>
      </c>
      <c r="J18" s="50" t="str">
        <f>IF('HOTEL Entry Form'!G39="","",'HOTEL Entry Form'!G39)</f>
        <v/>
      </c>
      <c r="K18" t="str">
        <f>IF('HOTEL Entry Form'!E39="","",'HOTEL Entry Form'!E39)</f>
        <v/>
      </c>
      <c r="L18" t="str">
        <f>IF('HOTEL Entry Form'!H39="","",'HOTEL Entry Form'!H39)</f>
        <v/>
      </c>
      <c r="M18" t="str">
        <f>IF('HOTEL Entry Form'!I39="","",'HOTEL Entry Form'!I39)</f>
        <v/>
      </c>
      <c r="N18" t="str">
        <f>IF('HOTEL Entry Form'!Z39="","",'HOTEL Entry Form'!Z39)</f>
        <v/>
      </c>
      <c r="O18" t="str">
        <f>IF('HOTEL Entry Form'!L39="","",'HOTEL Entry Form'!L39)</f>
        <v/>
      </c>
      <c r="P18" t="str">
        <f t="shared" si="1"/>
        <v/>
      </c>
      <c r="Q18" t="str">
        <f>IF('HOTEL Entry Form'!M39="choose a package","",IF('HOTEL Entry Form'!M39="","",_xlfn.XLOOKUP('HOTEL Entry Form'!DE39,'HOTEL Entry Form'!$A:$A,'HOTEL Entry Form'!$Z:$Z)))</f>
        <v/>
      </c>
      <c r="R18" t="str">
        <f>IF(D18="","",IF(M18="coach/parent","",'HOTEL Entry Form'!$D$8&amp;" "&amp;'HOTEL Entry Form'!$C$8))</f>
        <v/>
      </c>
      <c r="S18" t="str">
        <f>IF(D18="","",IF('HOTEL Entry Form'!AA39=0,"",'HOTEL Entry Form'!AA39))</f>
        <v/>
      </c>
      <c r="T18" s="50" t="str">
        <f>IF('HOTEL Entry Form'!N39="choose check-in","",IF('HOTEL Entry Form'!N39="","",'HOTEL Entry Form'!N39))</f>
        <v/>
      </c>
      <c r="U18" s="50" t="str">
        <f>IF('HOTEL Entry Form'!O39="choose check-in","",IF('HOTEL Entry Form'!O39="","",'HOTEL Entry Form'!O39))</f>
        <v/>
      </c>
      <c r="V18" s="50" t="str">
        <f>IF('HOTEL Entry Form'!Q39="choose check-in","",IF('HOTEL Entry Form'!Q39="","",'HOTEL Entry Form'!Q39))</f>
        <v/>
      </c>
      <c r="W18" s="251" t="str">
        <f>IF('HOTEL Entry Form'!R39="","",'HOTEL Entry Form'!R39)</f>
        <v/>
      </c>
      <c r="X18" t="str">
        <f>IF('HOTEL Entry Form'!S39="","",'HOTEL Entry Form'!S39)</f>
        <v/>
      </c>
      <c r="Y18" s="50" t="str">
        <f>IF('HOTEL Entry Form'!T39="choose check-in","",IF('HOTEL Entry Form'!T39="","",'HOTEL Entry Form'!T39))</f>
        <v/>
      </c>
      <c r="Z18" s="251" t="str">
        <f>IF('HOTEL Entry Form'!U39="","",'HOTEL Entry Form'!U39)</f>
        <v/>
      </c>
      <c r="AA18" t="str">
        <f>IF('HOTEL Entry Form'!V39="","",'HOTEL Entry Form'!V39)</f>
        <v/>
      </c>
      <c r="AB18" t="str">
        <f>IF(D18="","",IF('HOTEL Entry Form'!CR39=0,"",'HOTEL Entry Form'!CR39))</f>
        <v/>
      </c>
      <c r="AC18" t="str">
        <f>IF(D18="","",IF('HOTEL Entry Form'!CS39=0,"",'HOTEL Entry Form'!CS39))</f>
        <v/>
      </c>
      <c r="AD18" t="str">
        <f>IF(D18="","",IF('HOTEL Entry Form'!W39=0,"",'HOTEL Entry Form'!W39))</f>
        <v/>
      </c>
      <c r="AE18" t="str">
        <f>IF(D18="","",IF('HOTEL Entry Form'!X39=0,"",'HOTEL Entry Form'!X39))</f>
        <v/>
      </c>
    </row>
    <row r="19" spans="1:31">
      <c r="A19">
        <v>26</v>
      </c>
      <c r="B19" s="50" t="str">
        <f>IF('HOTEL Entry Form'!$C$2="","",'HOTEL Entry Form'!$C$2)</f>
        <v/>
      </c>
      <c r="D19" t="str">
        <f>IF('HOTEL Entry Form'!C40="","",'HOTEL Entry Form'!C40)</f>
        <v/>
      </c>
      <c r="E19" t="str">
        <f>IF('HOTEL Entry Form'!D40="","",'HOTEL Entry Form'!D40)</f>
        <v/>
      </c>
      <c r="F19" t="str">
        <f>IF('HOTEL Entry Form'!J40="","",'HOTEL Entry Form'!J40)</f>
        <v/>
      </c>
      <c r="G19" t="str">
        <f>IF(D19="","",'HOTEL Entry Form'!$J$8)</f>
        <v/>
      </c>
      <c r="H19" s="50" t="str">
        <f>IF(D19="","",'HOTEL Entry Form'!$E$8)</f>
        <v/>
      </c>
      <c r="I19" s="50" t="str">
        <f>IF('HOTEL Entry Form'!F40="","",'HOTEL Entry Form'!F40)</f>
        <v/>
      </c>
      <c r="J19" s="50" t="str">
        <f>IF('HOTEL Entry Form'!G40="","",'HOTEL Entry Form'!G40)</f>
        <v/>
      </c>
      <c r="K19" t="str">
        <f>IF('HOTEL Entry Form'!E40="","",'HOTEL Entry Form'!E40)</f>
        <v/>
      </c>
      <c r="L19" t="str">
        <f>IF('HOTEL Entry Form'!H40="","",'HOTEL Entry Form'!H40)</f>
        <v/>
      </c>
      <c r="M19" t="str">
        <f>IF('HOTEL Entry Form'!I40="","",'HOTEL Entry Form'!I40)</f>
        <v/>
      </c>
      <c r="N19" t="str">
        <f>IF('HOTEL Entry Form'!Z40="","",'HOTEL Entry Form'!Z40)</f>
        <v/>
      </c>
      <c r="O19" t="str">
        <f>IF('HOTEL Entry Form'!L40="","",'HOTEL Entry Form'!L40)</f>
        <v/>
      </c>
      <c r="P19" t="str">
        <f t="shared" si="1"/>
        <v/>
      </c>
      <c r="Q19" t="str">
        <f>IF('HOTEL Entry Form'!M40="choose a package","",IF('HOTEL Entry Form'!M40="","",_xlfn.XLOOKUP('HOTEL Entry Form'!DE40,'HOTEL Entry Form'!$A:$A,'HOTEL Entry Form'!$Z:$Z)))</f>
        <v/>
      </c>
      <c r="R19" t="str">
        <f>IF(D19="","",IF(M19="coach/parent","",'HOTEL Entry Form'!$D$8&amp;" "&amp;'HOTEL Entry Form'!$C$8))</f>
        <v/>
      </c>
      <c r="S19" t="str">
        <f>IF(D19="","",IF('HOTEL Entry Form'!AA40=0,"",'HOTEL Entry Form'!AA40))</f>
        <v/>
      </c>
      <c r="T19" s="50" t="str">
        <f>IF('HOTEL Entry Form'!N40="choose check-in","",IF('HOTEL Entry Form'!N40="","",'HOTEL Entry Form'!N40))</f>
        <v/>
      </c>
      <c r="U19" s="50" t="str">
        <f>IF('HOTEL Entry Form'!O40="choose check-in","",IF('HOTEL Entry Form'!O40="","",'HOTEL Entry Form'!O40))</f>
        <v/>
      </c>
      <c r="V19" s="50" t="str">
        <f>IF('HOTEL Entry Form'!Q40="choose check-in","",IF('HOTEL Entry Form'!Q40="","",'HOTEL Entry Form'!Q40))</f>
        <v/>
      </c>
      <c r="W19" s="251" t="str">
        <f>IF('HOTEL Entry Form'!R40="","",'HOTEL Entry Form'!R40)</f>
        <v/>
      </c>
      <c r="X19" t="str">
        <f>IF('HOTEL Entry Form'!S40="","",'HOTEL Entry Form'!S40)</f>
        <v/>
      </c>
      <c r="Y19" s="50" t="str">
        <f>IF('HOTEL Entry Form'!T40="choose check-in","",IF('HOTEL Entry Form'!T40="","",'HOTEL Entry Form'!T40))</f>
        <v/>
      </c>
      <c r="Z19" s="251" t="str">
        <f>IF('HOTEL Entry Form'!U40="","",'HOTEL Entry Form'!U40)</f>
        <v/>
      </c>
      <c r="AA19" t="str">
        <f>IF('HOTEL Entry Form'!V40="","",'HOTEL Entry Form'!V40)</f>
        <v/>
      </c>
      <c r="AB19" t="str">
        <f>IF(D19="","",IF('HOTEL Entry Form'!CR40=0,"",'HOTEL Entry Form'!CR40))</f>
        <v/>
      </c>
      <c r="AC19" t="str">
        <f>IF(D19="","",IF('HOTEL Entry Form'!CS40=0,"",'HOTEL Entry Form'!CS40))</f>
        <v/>
      </c>
      <c r="AD19" t="str">
        <f>IF(D19="","",IF('HOTEL Entry Form'!W40=0,"",'HOTEL Entry Form'!W40))</f>
        <v/>
      </c>
      <c r="AE19" t="str">
        <f>IF(D19="","",IF('HOTEL Entry Form'!X40=0,"",'HOTEL Entry Form'!X40))</f>
        <v/>
      </c>
    </row>
    <row r="20" spans="1:31">
      <c r="A20">
        <v>28</v>
      </c>
      <c r="B20" s="50" t="str">
        <f>IF('HOTEL Entry Form'!$C$2="","",'HOTEL Entry Form'!$C$2)</f>
        <v/>
      </c>
      <c r="D20" t="str">
        <f>IF('HOTEL Entry Form'!C42="","",'HOTEL Entry Form'!C42)</f>
        <v/>
      </c>
      <c r="E20" t="str">
        <f>IF('HOTEL Entry Form'!D42="","",'HOTEL Entry Form'!D42)</f>
        <v/>
      </c>
      <c r="F20" t="str">
        <f>IF('HOTEL Entry Form'!J42="","",'HOTEL Entry Form'!J42)</f>
        <v/>
      </c>
      <c r="G20" t="str">
        <f>IF(D20="","",'HOTEL Entry Form'!$J$8)</f>
        <v/>
      </c>
      <c r="H20" s="50" t="str">
        <f>IF(D20="","",'HOTEL Entry Form'!$E$8)</f>
        <v/>
      </c>
      <c r="I20" s="50" t="str">
        <f>IF('HOTEL Entry Form'!F42="","",'HOTEL Entry Form'!F42)</f>
        <v/>
      </c>
      <c r="J20" s="50" t="str">
        <f>IF('HOTEL Entry Form'!G42="","",'HOTEL Entry Form'!G42)</f>
        <v/>
      </c>
      <c r="K20" t="str">
        <f>IF('HOTEL Entry Form'!E42="","",'HOTEL Entry Form'!E42)</f>
        <v/>
      </c>
      <c r="L20" t="str">
        <f>IF('HOTEL Entry Form'!H42="","",'HOTEL Entry Form'!H42)</f>
        <v/>
      </c>
      <c r="M20" t="str">
        <f>IF('HOTEL Entry Form'!I42="","",'HOTEL Entry Form'!I42)</f>
        <v/>
      </c>
      <c r="N20" t="str">
        <f>IF('HOTEL Entry Form'!Z42="","",'HOTEL Entry Form'!Z42)</f>
        <v/>
      </c>
      <c r="O20" t="str">
        <f>IF('HOTEL Entry Form'!L42="","",'HOTEL Entry Form'!L42)</f>
        <v/>
      </c>
      <c r="P20" t="str">
        <f t="shared" si="1"/>
        <v/>
      </c>
      <c r="Q20" t="str">
        <f>IF('HOTEL Entry Form'!M42="choose a package","",IF('HOTEL Entry Form'!M42="","",_xlfn.XLOOKUP('HOTEL Entry Form'!DE42,'HOTEL Entry Form'!$A:$A,'HOTEL Entry Form'!$Z:$Z)))</f>
        <v/>
      </c>
      <c r="R20" t="str">
        <f>IF(D20="","",IF(M20="coach/parent","",'HOTEL Entry Form'!$D$8&amp;" "&amp;'HOTEL Entry Form'!$C$8))</f>
        <v/>
      </c>
      <c r="S20" t="str">
        <f>IF(D20="","",IF('HOTEL Entry Form'!AA42=0,"",'HOTEL Entry Form'!AA42))</f>
        <v/>
      </c>
      <c r="T20" s="50" t="str">
        <f>IF('HOTEL Entry Form'!N42="choose check-in","",IF('HOTEL Entry Form'!N42="","",'HOTEL Entry Form'!N42))</f>
        <v/>
      </c>
      <c r="U20" s="50" t="str">
        <f>IF('HOTEL Entry Form'!O42="choose check-in","",IF('HOTEL Entry Form'!O42="","",'HOTEL Entry Form'!O42))</f>
        <v/>
      </c>
      <c r="V20" s="50" t="str">
        <f>IF('HOTEL Entry Form'!Q42="choose check-in","",IF('HOTEL Entry Form'!Q42="","",'HOTEL Entry Form'!Q42))</f>
        <v/>
      </c>
      <c r="W20" s="251" t="str">
        <f>IF('HOTEL Entry Form'!R42="","",'HOTEL Entry Form'!R42)</f>
        <v/>
      </c>
      <c r="X20" t="str">
        <f>IF('HOTEL Entry Form'!S42="","",'HOTEL Entry Form'!S42)</f>
        <v/>
      </c>
      <c r="Y20" s="50" t="str">
        <f>IF('HOTEL Entry Form'!T42="choose check-in","",IF('HOTEL Entry Form'!T42="","",'HOTEL Entry Form'!T42))</f>
        <v/>
      </c>
      <c r="Z20" s="251" t="str">
        <f>IF('HOTEL Entry Form'!U42="","",'HOTEL Entry Form'!U42)</f>
        <v/>
      </c>
      <c r="AA20" t="str">
        <f>IF('HOTEL Entry Form'!V42="","",'HOTEL Entry Form'!V42)</f>
        <v/>
      </c>
      <c r="AB20" t="str">
        <f>IF(D20="","",IF('HOTEL Entry Form'!CR42=0,"",'HOTEL Entry Form'!CR42))</f>
        <v/>
      </c>
      <c r="AC20" t="str">
        <f>IF(D20="","",IF('HOTEL Entry Form'!CS42=0,"",'HOTEL Entry Form'!CS42))</f>
        <v/>
      </c>
      <c r="AD20" t="str">
        <f>IF(D20="","",IF('HOTEL Entry Form'!W42=0,"",'HOTEL Entry Form'!W42))</f>
        <v/>
      </c>
      <c r="AE20" t="str">
        <f>IF(D20="","",IF('HOTEL Entry Form'!X42=0,"",'HOTEL Entry Form'!X42))</f>
        <v/>
      </c>
    </row>
    <row r="21" spans="1:31">
      <c r="A21">
        <v>29</v>
      </c>
      <c r="B21" s="50" t="str">
        <f>IF('HOTEL Entry Form'!$C$2="","",'HOTEL Entry Form'!$C$2)</f>
        <v/>
      </c>
      <c r="D21" t="str">
        <f>IF('HOTEL Entry Form'!C43="","",'HOTEL Entry Form'!C43)</f>
        <v/>
      </c>
      <c r="E21" t="str">
        <f>IF('HOTEL Entry Form'!D43="","",'HOTEL Entry Form'!D43)</f>
        <v/>
      </c>
      <c r="F21" t="str">
        <f>IF('HOTEL Entry Form'!J43="","",'HOTEL Entry Form'!J43)</f>
        <v/>
      </c>
      <c r="G21" t="str">
        <f>IF(D21="","",'HOTEL Entry Form'!$J$8)</f>
        <v/>
      </c>
      <c r="H21" s="50" t="str">
        <f>IF(D21="","",'HOTEL Entry Form'!$E$8)</f>
        <v/>
      </c>
      <c r="I21" s="50" t="str">
        <f>IF('HOTEL Entry Form'!F43="","",'HOTEL Entry Form'!F43)</f>
        <v/>
      </c>
      <c r="J21" s="50" t="str">
        <f>IF('HOTEL Entry Form'!G43="","",'HOTEL Entry Form'!G43)</f>
        <v/>
      </c>
      <c r="K21" t="str">
        <f>IF('HOTEL Entry Form'!E43="","",'HOTEL Entry Form'!E43)</f>
        <v/>
      </c>
      <c r="L21" t="str">
        <f>IF('HOTEL Entry Form'!H43="","",'HOTEL Entry Form'!H43)</f>
        <v/>
      </c>
      <c r="M21" t="str">
        <f>IF('HOTEL Entry Form'!I43="","",'HOTEL Entry Form'!I43)</f>
        <v/>
      </c>
      <c r="N21" t="str">
        <f>IF('HOTEL Entry Form'!Z43="","",'HOTEL Entry Form'!Z43)</f>
        <v/>
      </c>
      <c r="O21" t="str">
        <f>IF('HOTEL Entry Form'!L43="","",'HOTEL Entry Form'!L43)</f>
        <v/>
      </c>
      <c r="P21" t="str">
        <f t="shared" si="1"/>
        <v/>
      </c>
      <c r="Q21" t="str">
        <f>IF('HOTEL Entry Form'!M43="choose a package","",IF('HOTEL Entry Form'!M43="","",_xlfn.XLOOKUP('HOTEL Entry Form'!DE43,'HOTEL Entry Form'!$A:$A,'HOTEL Entry Form'!$Z:$Z)))</f>
        <v/>
      </c>
      <c r="R21" t="str">
        <f>IF(D21="","",IF(M21="coach/parent","",'HOTEL Entry Form'!$D$8&amp;" "&amp;'HOTEL Entry Form'!$C$8))</f>
        <v/>
      </c>
      <c r="S21" t="str">
        <f>IF(D21="","",IF('HOTEL Entry Form'!AA43=0,"",'HOTEL Entry Form'!AA43))</f>
        <v/>
      </c>
      <c r="T21" s="50" t="str">
        <f>IF('HOTEL Entry Form'!N43="choose check-in","",IF('HOTEL Entry Form'!N43="","",'HOTEL Entry Form'!N43))</f>
        <v/>
      </c>
      <c r="U21" s="50" t="str">
        <f>IF('HOTEL Entry Form'!O43="choose check-in","",IF('HOTEL Entry Form'!O43="","",'HOTEL Entry Form'!O43))</f>
        <v/>
      </c>
      <c r="V21" s="50" t="str">
        <f>IF('HOTEL Entry Form'!Q43="choose check-in","",IF('HOTEL Entry Form'!Q43="","",'HOTEL Entry Form'!Q43))</f>
        <v/>
      </c>
      <c r="W21" s="251" t="str">
        <f>IF('HOTEL Entry Form'!R43="","",'HOTEL Entry Form'!R43)</f>
        <v/>
      </c>
      <c r="X21" t="str">
        <f>IF('HOTEL Entry Form'!S43="","",'HOTEL Entry Form'!S43)</f>
        <v/>
      </c>
      <c r="Y21" s="50" t="str">
        <f>IF('HOTEL Entry Form'!T43="choose check-in","",IF('HOTEL Entry Form'!T43="","",'HOTEL Entry Form'!T43))</f>
        <v/>
      </c>
      <c r="Z21" s="251" t="str">
        <f>IF('HOTEL Entry Form'!U43="","",'HOTEL Entry Form'!U43)</f>
        <v/>
      </c>
      <c r="AA21" t="str">
        <f>IF('HOTEL Entry Form'!V43="","",'HOTEL Entry Form'!V43)</f>
        <v/>
      </c>
      <c r="AB21" t="str">
        <f>IF(D21="","",IF('HOTEL Entry Form'!CR43=0,"",'HOTEL Entry Form'!CR43))</f>
        <v/>
      </c>
      <c r="AC21" t="str">
        <f>IF(D21="","",IF('HOTEL Entry Form'!CS43=0,"",'HOTEL Entry Form'!CS43))</f>
        <v/>
      </c>
      <c r="AD21" t="str">
        <f>IF(D21="","",IF('HOTEL Entry Form'!W43=0,"",'HOTEL Entry Form'!W43))</f>
        <v/>
      </c>
      <c r="AE21" t="str">
        <f>IF(D21="","",IF('HOTEL Entry Form'!X43=0,"",'HOTEL Entry Form'!X43))</f>
        <v/>
      </c>
    </row>
    <row r="22" spans="1:31">
      <c r="A22">
        <v>31</v>
      </c>
      <c r="B22" s="50" t="str">
        <f>IF('HOTEL Entry Form'!$C$2="","",'HOTEL Entry Form'!$C$2)</f>
        <v/>
      </c>
      <c r="D22" t="str">
        <f>IF('HOTEL Entry Form'!C45="","",'HOTEL Entry Form'!C45)</f>
        <v/>
      </c>
      <c r="E22" t="str">
        <f>IF('HOTEL Entry Form'!D45="","",'HOTEL Entry Form'!D45)</f>
        <v/>
      </c>
      <c r="F22" t="str">
        <f>IF('HOTEL Entry Form'!J45="","",'HOTEL Entry Form'!J45)</f>
        <v/>
      </c>
      <c r="G22" t="str">
        <f>IF(D22="","",'HOTEL Entry Form'!$J$8)</f>
        <v/>
      </c>
      <c r="H22" s="50" t="str">
        <f>IF(D22="","",'HOTEL Entry Form'!$E$8)</f>
        <v/>
      </c>
      <c r="I22" s="50" t="str">
        <f>IF('HOTEL Entry Form'!F45="","",'HOTEL Entry Form'!F45)</f>
        <v/>
      </c>
      <c r="J22" s="50" t="str">
        <f>IF('HOTEL Entry Form'!G45="","",'HOTEL Entry Form'!G45)</f>
        <v/>
      </c>
      <c r="K22" t="str">
        <f>IF('HOTEL Entry Form'!E45="","",'HOTEL Entry Form'!E45)</f>
        <v/>
      </c>
      <c r="L22" t="str">
        <f>IF('HOTEL Entry Form'!H45="","",'HOTEL Entry Form'!H45)</f>
        <v/>
      </c>
      <c r="M22" t="str">
        <f>IF('HOTEL Entry Form'!I45="","",'HOTEL Entry Form'!I45)</f>
        <v/>
      </c>
      <c r="N22" t="str">
        <f>IF('HOTEL Entry Form'!Z45="","",'HOTEL Entry Form'!Z45)</f>
        <v/>
      </c>
      <c r="O22" t="str">
        <f>IF('HOTEL Entry Form'!L45="","",'HOTEL Entry Form'!L45)</f>
        <v/>
      </c>
      <c r="P22" t="str">
        <f t="shared" si="1"/>
        <v/>
      </c>
      <c r="Q22" t="str">
        <f>IF('HOTEL Entry Form'!M45="choose a package","",IF('HOTEL Entry Form'!M45="","",_xlfn.XLOOKUP('HOTEL Entry Form'!DE45,'HOTEL Entry Form'!$A:$A,'HOTEL Entry Form'!$Z:$Z)))</f>
        <v/>
      </c>
      <c r="R22" t="str">
        <f>IF(D22="","",IF(M22="coach/parent","",'HOTEL Entry Form'!$D$8&amp;" "&amp;'HOTEL Entry Form'!$C$8))</f>
        <v/>
      </c>
      <c r="S22" t="str">
        <f>IF(D22="","",IF('HOTEL Entry Form'!AA45=0,"",'HOTEL Entry Form'!AA45))</f>
        <v/>
      </c>
      <c r="T22" s="50" t="str">
        <f>IF('HOTEL Entry Form'!N45="choose check-in","",IF('HOTEL Entry Form'!N45="","",'HOTEL Entry Form'!N45))</f>
        <v/>
      </c>
      <c r="U22" s="50" t="str">
        <f>IF('HOTEL Entry Form'!O45="choose check-in","",IF('HOTEL Entry Form'!O45="","",'HOTEL Entry Form'!O45))</f>
        <v/>
      </c>
      <c r="V22" s="50" t="str">
        <f>IF('HOTEL Entry Form'!Q45="choose check-in","",IF('HOTEL Entry Form'!Q45="","",'HOTEL Entry Form'!Q45))</f>
        <v/>
      </c>
      <c r="W22" s="251" t="str">
        <f>IF('HOTEL Entry Form'!R45="","",'HOTEL Entry Form'!R45)</f>
        <v/>
      </c>
      <c r="X22" t="str">
        <f>IF('HOTEL Entry Form'!S45="","",'HOTEL Entry Form'!S45)</f>
        <v/>
      </c>
      <c r="Y22" s="50" t="str">
        <f>IF('HOTEL Entry Form'!T45="choose check-in","",IF('HOTEL Entry Form'!T45="","",'HOTEL Entry Form'!T45))</f>
        <v/>
      </c>
      <c r="Z22" s="251" t="str">
        <f>IF('HOTEL Entry Form'!U45="","",'HOTEL Entry Form'!U45)</f>
        <v/>
      </c>
      <c r="AA22" t="str">
        <f>IF('HOTEL Entry Form'!V45="","",'HOTEL Entry Form'!V45)</f>
        <v/>
      </c>
      <c r="AB22" t="str">
        <f>IF(D22="","",IF('HOTEL Entry Form'!CR45=0,"",'HOTEL Entry Form'!CR45))</f>
        <v/>
      </c>
      <c r="AC22" t="str">
        <f>IF(D22="","",IF('HOTEL Entry Form'!CS45=0,"",'HOTEL Entry Form'!CS45))</f>
        <v/>
      </c>
      <c r="AD22" t="str">
        <f>IF(D22="","",IF('HOTEL Entry Form'!W45=0,"",'HOTEL Entry Form'!W45))</f>
        <v/>
      </c>
      <c r="AE22" t="str">
        <f>IF(D22="","",IF('HOTEL Entry Form'!X45=0,"",'HOTEL Entry Form'!X45))</f>
        <v/>
      </c>
    </row>
    <row r="23" spans="1:31">
      <c r="A23">
        <v>32</v>
      </c>
      <c r="B23" s="50" t="str">
        <f>IF('HOTEL Entry Form'!$C$2="","",'HOTEL Entry Form'!$C$2)</f>
        <v/>
      </c>
      <c r="D23" t="str">
        <f>IF('HOTEL Entry Form'!C46="","",'HOTEL Entry Form'!C46)</f>
        <v/>
      </c>
      <c r="E23" t="str">
        <f>IF('HOTEL Entry Form'!D46="","",'HOTEL Entry Form'!D46)</f>
        <v/>
      </c>
      <c r="F23" t="str">
        <f>IF('HOTEL Entry Form'!J46="","",'HOTEL Entry Form'!J46)</f>
        <v/>
      </c>
      <c r="G23" t="str">
        <f>IF(D23="","",'HOTEL Entry Form'!$J$8)</f>
        <v/>
      </c>
      <c r="H23" s="50" t="str">
        <f>IF(D23="","",'HOTEL Entry Form'!$E$8)</f>
        <v/>
      </c>
      <c r="I23" s="50" t="str">
        <f>IF('HOTEL Entry Form'!F46="","",'HOTEL Entry Form'!F46)</f>
        <v/>
      </c>
      <c r="J23" s="50" t="str">
        <f>IF('HOTEL Entry Form'!G46="","",'HOTEL Entry Form'!G46)</f>
        <v/>
      </c>
      <c r="K23" t="str">
        <f>IF('HOTEL Entry Form'!E46="","",'HOTEL Entry Form'!E46)</f>
        <v/>
      </c>
      <c r="L23" t="str">
        <f>IF('HOTEL Entry Form'!H46="","",'HOTEL Entry Form'!H46)</f>
        <v/>
      </c>
      <c r="M23" t="str">
        <f>IF('HOTEL Entry Form'!I46="","",'HOTEL Entry Form'!I46)</f>
        <v/>
      </c>
      <c r="N23" t="str">
        <f>IF('HOTEL Entry Form'!Z46="","",'HOTEL Entry Form'!Z46)</f>
        <v/>
      </c>
      <c r="O23" t="str">
        <f>IF('HOTEL Entry Form'!L46="","",'HOTEL Entry Form'!L46)</f>
        <v/>
      </c>
      <c r="P23" t="str">
        <f t="shared" si="1"/>
        <v/>
      </c>
      <c r="Q23" t="str">
        <f>IF('HOTEL Entry Form'!M46="choose a package","",IF('HOTEL Entry Form'!M46="","",_xlfn.XLOOKUP('HOTEL Entry Form'!DE46,'HOTEL Entry Form'!$A:$A,'HOTEL Entry Form'!$Z:$Z)))</f>
        <v/>
      </c>
      <c r="R23" t="str">
        <f>IF(D23="","",IF(M23="coach/parent","",'HOTEL Entry Form'!$D$8&amp;" "&amp;'HOTEL Entry Form'!$C$8))</f>
        <v/>
      </c>
      <c r="S23" t="str">
        <f>IF(D23="","",IF('HOTEL Entry Form'!AA46=0,"",'HOTEL Entry Form'!AA46))</f>
        <v/>
      </c>
      <c r="T23" s="50" t="str">
        <f>IF('HOTEL Entry Form'!N46="choose check-in","",IF('HOTEL Entry Form'!N46="","",'HOTEL Entry Form'!N46))</f>
        <v/>
      </c>
      <c r="U23" s="50" t="str">
        <f>IF('HOTEL Entry Form'!O46="choose check-in","",IF('HOTEL Entry Form'!O46="","",'HOTEL Entry Form'!O46))</f>
        <v/>
      </c>
      <c r="V23" s="50" t="str">
        <f>IF('HOTEL Entry Form'!Q46="choose check-in","",IF('HOTEL Entry Form'!Q46="","",'HOTEL Entry Form'!Q46))</f>
        <v/>
      </c>
      <c r="W23" s="251" t="str">
        <f>IF('HOTEL Entry Form'!R46="","",'HOTEL Entry Form'!R46)</f>
        <v/>
      </c>
      <c r="X23" t="str">
        <f>IF('HOTEL Entry Form'!S46="","",'HOTEL Entry Form'!S46)</f>
        <v/>
      </c>
      <c r="Y23" s="50" t="str">
        <f>IF('HOTEL Entry Form'!T46="choose check-in","",IF('HOTEL Entry Form'!T46="","",'HOTEL Entry Form'!T46))</f>
        <v/>
      </c>
      <c r="Z23" s="251" t="str">
        <f>IF('HOTEL Entry Form'!U46="","",'HOTEL Entry Form'!U46)</f>
        <v/>
      </c>
      <c r="AA23" t="str">
        <f>IF('HOTEL Entry Form'!V46="","",'HOTEL Entry Form'!V46)</f>
        <v/>
      </c>
      <c r="AB23" t="str">
        <f>IF(D23="","",IF('HOTEL Entry Form'!CR46=0,"",'HOTEL Entry Form'!CR46))</f>
        <v/>
      </c>
      <c r="AC23" t="str">
        <f>IF(D23="","",IF('HOTEL Entry Form'!CS46=0,"",'HOTEL Entry Form'!CS46))</f>
        <v/>
      </c>
      <c r="AD23" t="str">
        <f>IF(D23="","",IF('HOTEL Entry Form'!W46=0,"",'HOTEL Entry Form'!W46))</f>
        <v/>
      </c>
      <c r="AE23" t="str">
        <f>IF(D23="","",IF('HOTEL Entry Form'!X46=0,"",'HOTEL Entry Form'!X46))</f>
        <v/>
      </c>
    </row>
    <row r="24" spans="1:31">
      <c r="A24">
        <v>34</v>
      </c>
      <c r="B24" s="50" t="str">
        <f>IF('HOTEL Entry Form'!$C$2="","",'HOTEL Entry Form'!$C$2)</f>
        <v/>
      </c>
      <c r="D24" t="str">
        <f>IF('HOTEL Entry Form'!C48="","",'HOTEL Entry Form'!C48)</f>
        <v/>
      </c>
      <c r="E24" t="str">
        <f>IF('HOTEL Entry Form'!D48="","",'HOTEL Entry Form'!D48)</f>
        <v/>
      </c>
      <c r="F24" t="str">
        <f>IF('HOTEL Entry Form'!J48="","",'HOTEL Entry Form'!J48)</f>
        <v/>
      </c>
      <c r="G24" t="str">
        <f>IF(D24="","",'HOTEL Entry Form'!$J$8)</f>
        <v/>
      </c>
      <c r="H24" s="50" t="str">
        <f>IF(D24="","",'HOTEL Entry Form'!$E$8)</f>
        <v/>
      </c>
      <c r="I24" s="50" t="str">
        <f>IF('HOTEL Entry Form'!F48="","",'HOTEL Entry Form'!F48)</f>
        <v/>
      </c>
      <c r="J24" s="50" t="str">
        <f>IF('HOTEL Entry Form'!G48="","",'HOTEL Entry Form'!G48)</f>
        <v/>
      </c>
      <c r="K24" t="str">
        <f>IF('HOTEL Entry Form'!E48="","",'HOTEL Entry Form'!E48)</f>
        <v/>
      </c>
      <c r="L24" t="str">
        <f>IF('HOTEL Entry Form'!H48="","",'HOTEL Entry Form'!H48)</f>
        <v/>
      </c>
      <c r="M24" t="str">
        <f>IF('HOTEL Entry Form'!I48="","",'HOTEL Entry Form'!I48)</f>
        <v/>
      </c>
      <c r="N24" t="str">
        <f>IF('HOTEL Entry Form'!Z48="","",'HOTEL Entry Form'!Z48)</f>
        <v/>
      </c>
      <c r="O24" t="str">
        <f>IF('HOTEL Entry Form'!L48="","",'HOTEL Entry Form'!L48)</f>
        <v/>
      </c>
      <c r="P24" t="str">
        <f t="shared" si="1"/>
        <v/>
      </c>
      <c r="Q24" t="str">
        <f>IF('HOTEL Entry Form'!M48="choose a package","",IF('HOTEL Entry Form'!M48="","",_xlfn.XLOOKUP('HOTEL Entry Form'!DE48,'HOTEL Entry Form'!$A:$A,'HOTEL Entry Form'!$Z:$Z)))</f>
        <v/>
      </c>
      <c r="R24" t="str">
        <f>IF(D24="","",IF(M24="coach/parent","",'HOTEL Entry Form'!$D$8&amp;" "&amp;'HOTEL Entry Form'!$C$8))</f>
        <v/>
      </c>
      <c r="S24" t="str">
        <f>IF(D24="","",IF('HOTEL Entry Form'!AA48=0,"",'HOTEL Entry Form'!AA48))</f>
        <v/>
      </c>
      <c r="T24" s="50" t="str">
        <f>IF('HOTEL Entry Form'!N48="choose check-in","",IF('HOTEL Entry Form'!N48="","",'HOTEL Entry Form'!N48))</f>
        <v/>
      </c>
      <c r="U24" s="50" t="str">
        <f>IF('HOTEL Entry Form'!O48="choose check-in","",IF('HOTEL Entry Form'!O48="","",'HOTEL Entry Form'!O48))</f>
        <v/>
      </c>
      <c r="V24" s="50" t="str">
        <f>IF('HOTEL Entry Form'!Q48="choose check-in","",IF('HOTEL Entry Form'!Q48="","",'HOTEL Entry Form'!Q48))</f>
        <v/>
      </c>
      <c r="W24" s="251" t="str">
        <f>IF('HOTEL Entry Form'!R48="","",'HOTEL Entry Form'!R48)</f>
        <v/>
      </c>
      <c r="X24" t="str">
        <f>IF('HOTEL Entry Form'!S48="","",'HOTEL Entry Form'!S48)</f>
        <v/>
      </c>
      <c r="Y24" s="50" t="str">
        <f>IF('HOTEL Entry Form'!T48="choose check-in","",IF('HOTEL Entry Form'!T48="","",'HOTEL Entry Form'!T48))</f>
        <v/>
      </c>
      <c r="Z24" s="251" t="str">
        <f>IF('HOTEL Entry Form'!U48="","",'HOTEL Entry Form'!U48)</f>
        <v/>
      </c>
      <c r="AA24" t="str">
        <f>IF('HOTEL Entry Form'!V48="","",'HOTEL Entry Form'!V48)</f>
        <v/>
      </c>
      <c r="AB24" t="str">
        <f>IF(D24="","",IF('HOTEL Entry Form'!CR48=0,"",'HOTEL Entry Form'!CR48))</f>
        <v/>
      </c>
      <c r="AC24" t="str">
        <f>IF(D24="","",IF('HOTEL Entry Form'!CS48=0,"",'HOTEL Entry Form'!CS48))</f>
        <v/>
      </c>
      <c r="AD24" t="str">
        <f>IF(D24="","",IF('HOTEL Entry Form'!W48=0,"",'HOTEL Entry Form'!W48))</f>
        <v/>
      </c>
      <c r="AE24" t="str">
        <f>IF(D24="","",IF('HOTEL Entry Form'!X48=0,"",'HOTEL Entry Form'!X48))</f>
        <v/>
      </c>
    </row>
    <row r="25" spans="1:31">
      <c r="A25">
        <v>35</v>
      </c>
      <c r="B25" s="50" t="str">
        <f>IF('HOTEL Entry Form'!$C$2="","",'HOTEL Entry Form'!$C$2)</f>
        <v/>
      </c>
      <c r="D25" t="str">
        <f>IF('HOTEL Entry Form'!C49="","",'HOTEL Entry Form'!C49)</f>
        <v/>
      </c>
      <c r="E25" t="str">
        <f>IF('HOTEL Entry Form'!D49="","",'HOTEL Entry Form'!D49)</f>
        <v/>
      </c>
      <c r="F25" t="str">
        <f>IF('HOTEL Entry Form'!J49="","",'HOTEL Entry Form'!J49)</f>
        <v/>
      </c>
      <c r="G25" t="str">
        <f>IF(D25="","",'HOTEL Entry Form'!$J$8)</f>
        <v/>
      </c>
      <c r="H25" s="50" t="str">
        <f>IF(D25="","",'HOTEL Entry Form'!$E$8)</f>
        <v/>
      </c>
      <c r="I25" s="50" t="str">
        <f>IF('HOTEL Entry Form'!F49="","",'HOTEL Entry Form'!F49)</f>
        <v/>
      </c>
      <c r="J25" s="50" t="str">
        <f>IF('HOTEL Entry Form'!G49="","",'HOTEL Entry Form'!G49)</f>
        <v/>
      </c>
      <c r="K25" t="str">
        <f>IF('HOTEL Entry Form'!E49="","",'HOTEL Entry Form'!E49)</f>
        <v/>
      </c>
      <c r="L25" t="str">
        <f>IF('HOTEL Entry Form'!H49="","",'HOTEL Entry Form'!H49)</f>
        <v/>
      </c>
      <c r="M25" t="str">
        <f>IF('HOTEL Entry Form'!I49="","",'HOTEL Entry Form'!I49)</f>
        <v/>
      </c>
      <c r="N25" t="str">
        <f>IF('HOTEL Entry Form'!Z49="","",'HOTEL Entry Form'!Z49)</f>
        <v/>
      </c>
      <c r="O25" t="str">
        <f>IF('HOTEL Entry Form'!L49="","",'HOTEL Entry Form'!L49)</f>
        <v/>
      </c>
      <c r="P25" t="str">
        <f t="shared" si="1"/>
        <v/>
      </c>
      <c r="Q25" t="str">
        <f>IF('HOTEL Entry Form'!M49="choose a package","",IF('HOTEL Entry Form'!M49="","",_xlfn.XLOOKUP('HOTEL Entry Form'!DE49,'HOTEL Entry Form'!$A:$A,'HOTEL Entry Form'!$Z:$Z)))</f>
        <v/>
      </c>
      <c r="R25" t="str">
        <f>IF(D25="","",IF(M25="coach/parent","",'HOTEL Entry Form'!$D$8&amp;" "&amp;'HOTEL Entry Form'!$C$8))</f>
        <v/>
      </c>
      <c r="S25" t="str">
        <f>IF(D25="","",IF('HOTEL Entry Form'!AA49=0,"",'HOTEL Entry Form'!AA49))</f>
        <v/>
      </c>
      <c r="T25" s="50" t="str">
        <f>IF('HOTEL Entry Form'!N49="choose check-in","",IF('HOTEL Entry Form'!N49="","",'HOTEL Entry Form'!N49))</f>
        <v/>
      </c>
      <c r="U25" s="50" t="str">
        <f>IF('HOTEL Entry Form'!O49="choose check-in","",IF('HOTEL Entry Form'!O49="","",'HOTEL Entry Form'!O49))</f>
        <v/>
      </c>
      <c r="V25" s="50" t="str">
        <f>IF('HOTEL Entry Form'!Q49="choose check-in","",IF('HOTEL Entry Form'!Q49="","",'HOTEL Entry Form'!Q49))</f>
        <v/>
      </c>
      <c r="W25" s="251" t="str">
        <f>IF('HOTEL Entry Form'!R49="","",'HOTEL Entry Form'!R49)</f>
        <v/>
      </c>
      <c r="X25" t="str">
        <f>IF('HOTEL Entry Form'!S49="","",'HOTEL Entry Form'!S49)</f>
        <v/>
      </c>
      <c r="Y25" s="50" t="str">
        <f>IF('HOTEL Entry Form'!T49="choose check-in","",IF('HOTEL Entry Form'!T49="","",'HOTEL Entry Form'!T49))</f>
        <v/>
      </c>
      <c r="Z25" s="251" t="str">
        <f>IF('HOTEL Entry Form'!U49="","",'HOTEL Entry Form'!U49)</f>
        <v/>
      </c>
      <c r="AA25" t="str">
        <f>IF('HOTEL Entry Form'!V49="","",'HOTEL Entry Form'!V49)</f>
        <v/>
      </c>
      <c r="AB25" t="str">
        <f>IF(D25="","",IF('HOTEL Entry Form'!CR49=0,"",'HOTEL Entry Form'!CR49))</f>
        <v/>
      </c>
      <c r="AC25" t="str">
        <f>IF(D25="","",IF('HOTEL Entry Form'!CS49=0,"",'HOTEL Entry Form'!CS49))</f>
        <v/>
      </c>
      <c r="AD25" t="str">
        <f>IF(D25="","",IF('HOTEL Entry Form'!W49=0,"",'HOTEL Entry Form'!W49))</f>
        <v/>
      </c>
      <c r="AE25" t="str">
        <f>IF(D25="","",IF('HOTEL Entry Form'!X49=0,"",'HOTEL Entry Form'!X49))</f>
        <v/>
      </c>
    </row>
    <row r="26" spans="1:31">
      <c r="A26">
        <v>37</v>
      </c>
      <c r="B26" s="50" t="str">
        <f>IF('HOTEL Entry Form'!$C$2="","",'HOTEL Entry Form'!$C$2)</f>
        <v/>
      </c>
      <c r="D26" t="str">
        <f>IF('HOTEL Entry Form'!C51="","",'HOTEL Entry Form'!C51)</f>
        <v/>
      </c>
      <c r="E26" t="str">
        <f>IF('HOTEL Entry Form'!D51="","",'HOTEL Entry Form'!D51)</f>
        <v/>
      </c>
      <c r="F26" t="str">
        <f>IF('HOTEL Entry Form'!J51="","",'HOTEL Entry Form'!J51)</f>
        <v/>
      </c>
      <c r="G26" t="str">
        <f>IF(D26="","",'HOTEL Entry Form'!$J$8)</f>
        <v/>
      </c>
      <c r="H26" s="50" t="str">
        <f>IF(D26="","",'HOTEL Entry Form'!$E$8)</f>
        <v/>
      </c>
      <c r="I26" s="50" t="str">
        <f>IF('HOTEL Entry Form'!F51="","",'HOTEL Entry Form'!F51)</f>
        <v/>
      </c>
      <c r="J26" s="50" t="str">
        <f>IF('HOTEL Entry Form'!G51="","",'HOTEL Entry Form'!G51)</f>
        <v/>
      </c>
      <c r="K26" t="str">
        <f>IF('HOTEL Entry Form'!E51="","",'HOTEL Entry Form'!E51)</f>
        <v/>
      </c>
      <c r="L26" t="str">
        <f>IF('HOTEL Entry Form'!H51="","",'HOTEL Entry Form'!H51)</f>
        <v/>
      </c>
      <c r="M26" t="str">
        <f>IF('HOTEL Entry Form'!I51="","",'HOTEL Entry Form'!I51)</f>
        <v/>
      </c>
      <c r="N26" t="str">
        <f>IF('HOTEL Entry Form'!Z51="","",'HOTEL Entry Form'!Z51)</f>
        <v/>
      </c>
      <c r="O26" t="str">
        <f>IF('HOTEL Entry Form'!L51="","",'HOTEL Entry Form'!L51)</f>
        <v/>
      </c>
      <c r="P26" t="str">
        <f t="shared" si="1"/>
        <v/>
      </c>
      <c r="Q26" t="str">
        <f>IF('HOTEL Entry Form'!M51="choose a package","",IF('HOTEL Entry Form'!M51="","",_xlfn.XLOOKUP('HOTEL Entry Form'!DE51,'HOTEL Entry Form'!$A:$A,'HOTEL Entry Form'!$Z:$Z)))</f>
        <v/>
      </c>
      <c r="R26" t="str">
        <f>IF(D26="","",IF(M26="coach/parent","",'HOTEL Entry Form'!$D$8&amp;" "&amp;'HOTEL Entry Form'!$C$8))</f>
        <v/>
      </c>
      <c r="S26" t="str">
        <f>IF(D26="","",IF('HOTEL Entry Form'!AA51=0,"",'HOTEL Entry Form'!AA51))</f>
        <v/>
      </c>
      <c r="T26" s="50" t="str">
        <f>IF('HOTEL Entry Form'!N51="choose check-in","",IF('HOTEL Entry Form'!N51="","",'HOTEL Entry Form'!N51))</f>
        <v/>
      </c>
      <c r="U26" s="50" t="str">
        <f>IF('HOTEL Entry Form'!O51="choose check-in","",IF('HOTEL Entry Form'!O51="","",'HOTEL Entry Form'!O51))</f>
        <v/>
      </c>
      <c r="V26" s="50" t="str">
        <f>IF('HOTEL Entry Form'!Q51="choose check-in","",IF('HOTEL Entry Form'!Q51="","",'HOTEL Entry Form'!Q51))</f>
        <v/>
      </c>
      <c r="W26" s="251" t="str">
        <f>IF('HOTEL Entry Form'!R51="","",'HOTEL Entry Form'!R51)</f>
        <v/>
      </c>
      <c r="X26" t="str">
        <f>IF('HOTEL Entry Form'!S51="","",'HOTEL Entry Form'!S51)</f>
        <v/>
      </c>
      <c r="Y26" s="50" t="str">
        <f>IF('HOTEL Entry Form'!T51="choose check-in","",IF('HOTEL Entry Form'!T51="","",'HOTEL Entry Form'!T51))</f>
        <v/>
      </c>
      <c r="Z26" s="251" t="str">
        <f>IF('HOTEL Entry Form'!U51="","",'HOTEL Entry Form'!U51)</f>
        <v/>
      </c>
      <c r="AA26" t="str">
        <f>IF('HOTEL Entry Form'!V51="","",'HOTEL Entry Form'!V51)</f>
        <v/>
      </c>
      <c r="AB26" t="str">
        <f>IF(D26="","",IF('HOTEL Entry Form'!CR51=0,"",'HOTEL Entry Form'!CR51))</f>
        <v/>
      </c>
      <c r="AC26" t="str">
        <f>IF(D26="","",IF('HOTEL Entry Form'!CS51=0,"",'HOTEL Entry Form'!CS51))</f>
        <v/>
      </c>
      <c r="AD26" t="str">
        <f>IF(D26="","",IF('HOTEL Entry Form'!W51=0,"",'HOTEL Entry Form'!W51))</f>
        <v/>
      </c>
      <c r="AE26" t="str">
        <f>IF(D26="","",IF('HOTEL Entry Form'!X51=0,"",'HOTEL Entry Form'!X51))</f>
        <v/>
      </c>
    </row>
    <row r="27" spans="1:31">
      <c r="A27">
        <v>38</v>
      </c>
      <c r="B27" s="50" t="str">
        <f>IF('HOTEL Entry Form'!$C$2="","",'HOTEL Entry Form'!$C$2)</f>
        <v/>
      </c>
      <c r="D27" t="str">
        <f>IF('HOTEL Entry Form'!C52="","",'HOTEL Entry Form'!C52)</f>
        <v/>
      </c>
      <c r="E27" t="str">
        <f>IF('HOTEL Entry Form'!D52="","",'HOTEL Entry Form'!D52)</f>
        <v/>
      </c>
      <c r="F27" t="str">
        <f>IF('HOTEL Entry Form'!J52="","",'HOTEL Entry Form'!J52)</f>
        <v/>
      </c>
      <c r="G27" t="str">
        <f>IF(D27="","",'HOTEL Entry Form'!$J$8)</f>
        <v/>
      </c>
      <c r="H27" s="50" t="str">
        <f>IF(D27="","",'HOTEL Entry Form'!$E$8)</f>
        <v/>
      </c>
      <c r="I27" s="50" t="str">
        <f>IF('HOTEL Entry Form'!F52="","",'HOTEL Entry Form'!F52)</f>
        <v/>
      </c>
      <c r="J27" s="50" t="str">
        <f>IF('HOTEL Entry Form'!G52="","",'HOTEL Entry Form'!G52)</f>
        <v/>
      </c>
      <c r="K27" t="str">
        <f>IF('HOTEL Entry Form'!E52="","",'HOTEL Entry Form'!E52)</f>
        <v/>
      </c>
      <c r="L27" t="str">
        <f>IF('HOTEL Entry Form'!H52="","",'HOTEL Entry Form'!H52)</f>
        <v/>
      </c>
      <c r="M27" t="str">
        <f>IF('HOTEL Entry Form'!I52="","",'HOTEL Entry Form'!I52)</f>
        <v/>
      </c>
      <c r="N27" t="str">
        <f>IF('HOTEL Entry Form'!Z52="","",'HOTEL Entry Form'!Z52)</f>
        <v/>
      </c>
      <c r="O27" t="str">
        <f>IF('HOTEL Entry Form'!L52="","",'HOTEL Entry Form'!L52)</f>
        <v/>
      </c>
      <c r="P27" t="str">
        <f t="shared" si="1"/>
        <v/>
      </c>
      <c r="Q27" t="str">
        <f>IF('HOTEL Entry Form'!M52="choose a package","",IF('HOTEL Entry Form'!M52="","",_xlfn.XLOOKUP('HOTEL Entry Form'!DE52,'HOTEL Entry Form'!$A:$A,'HOTEL Entry Form'!$Z:$Z)))</f>
        <v/>
      </c>
      <c r="R27" t="str">
        <f>IF(D27="","",IF(M27="coach/parent","",'HOTEL Entry Form'!$D$8&amp;" "&amp;'HOTEL Entry Form'!$C$8))</f>
        <v/>
      </c>
      <c r="S27" t="str">
        <f>IF(D27="","",IF('HOTEL Entry Form'!AA52=0,"",'HOTEL Entry Form'!AA52))</f>
        <v/>
      </c>
      <c r="T27" s="50" t="str">
        <f>IF('HOTEL Entry Form'!N52="choose check-in","",IF('HOTEL Entry Form'!N52="","",'HOTEL Entry Form'!N52))</f>
        <v/>
      </c>
      <c r="U27" s="50" t="str">
        <f>IF('HOTEL Entry Form'!O52="choose check-in","",IF('HOTEL Entry Form'!O52="","",'HOTEL Entry Form'!O52))</f>
        <v/>
      </c>
      <c r="V27" s="50" t="str">
        <f>IF('HOTEL Entry Form'!Q52="choose check-in","",IF('HOTEL Entry Form'!Q52="","",'HOTEL Entry Form'!Q52))</f>
        <v/>
      </c>
      <c r="W27" s="251" t="str">
        <f>IF('HOTEL Entry Form'!R52="","",'HOTEL Entry Form'!R52)</f>
        <v/>
      </c>
      <c r="X27" t="str">
        <f>IF('HOTEL Entry Form'!S52="","",'HOTEL Entry Form'!S52)</f>
        <v/>
      </c>
      <c r="Y27" s="50" t="str">
        <f>IF('HOTEL Entry Form'!T52="choose check-in","",IF('HOTEL Entry Form'!T52="","",'HOTEL Entry Form'!T52))</f>
        <v/>
      </c>
      <c r="Z27" s="251" t="str">
        <f>IF('HOTEL Entry Form'!U52="","",'HOTEL Entry Form'!U52)</f>
        <v/>
      </c>
      <c r="AA27" t="str">
        <f>IF('HOTEL Entry Form'!V52="","",'HOTEL Entry Form'!V52)</f>
        <v/>
      </c>
      <c r="AB27" t="str">
        <f>IF(D27="","",IF('HOTEL Entry Form'!CR52=0,"",'HOTEL Entry Form'!CR52))</f>
        <v/>
      </c>
      <c r="AC27" t="str">
        <f>IF(D27="","",IF('HOTEL Entry Form'!CS52=0,"",'HOTEL Entry Form'!CS52))</f>
        <v/>
      </c>
      <c r="AD27" t="str">
        <f>IF(D27="","",IF('HOTEL Entry Form'!W52=0,"",'HOTEL Entry Form'!W52))</f>
        <v/>
      </c>
      <c r="AE27" t="str">
        <f>IF(D27="","",IF('HOTEL Entry Form'!X52=0,"",'HOTEL Entry Form'!X52))</f>
        <v/>
      </c>
    </row>
    <row r="28" spans="1:31">
      <c r="A28">
        <v>40</v>
      </c>
      <c r="B28" s="50" t="str">
        <f>IF('HOTEL Entry Form'!$C$2="","",'HOTEL Entry Form'!$C$2)</f>
        <v/>
      </c>
      <c r="D28" t="str">
        <f>IF('HOTEL Entry Form'!C54="","",'HOTEL Entry Form'!C54)</f>
        <v/>
      </c>
      <c r="E28" t="str">
        <f>IF('HOTEL Entry Form'!D54="","",'HOTEL Entry Form'!D54)</f>
        <v/>
      </c>
      <c r="F28" t="str">
        <f>IF('HOTEL Entry Form'!J54="","",'HOTEL Entry Form'!J54)</f>
        <v/>
      </c>
      <c r="G28" t="str">
        <f>IF(D28="","",'HOTEL Entry Form'!$J$8)</f>
        <v/>
      </c>
      <c r="H28" s="50" t="str">
        <f>IF(D28="","",'HOTEL Entry Form'!$E$8)</f>
        <v/>
      </c>
      <c r="I28" s="50" t="str">
        <f>IF('HOTEL Entry Form'!F54="","",'HOTEL Entry Form'!F54)</f>
        <v/>
      </c>
      <c r="J28" s="50" t="str">
        <f>IF('HOTEL Entry Form'!G54="","",'HOTEL Entry Form'!G54)</f>
        <v/>
      </c>
      <c r="K28" t="str">
        <f>IF('HOTEL Entry Form'!E54="","",'HOTEL Entry Form'!E54)</f>
        <v/>
      </c>
      <c r="L28" t="str">
        <f>IF('HOTEL Entry Form'!H54="","",'HOTEL Entry Form'!H54)</f>
        <v/>
      </c>
      <c r="M28" t="str">
        <f>IF('HOTEL Entry Form'!I54="","",'HOTEL Entry Form'!I54)</f>
        <v/>
      </c>
      <c r="N28" t="str">
        <f>IF('HOTEL Entry Form'!Z54="","",'HOTEL Entry Form'!Z54)</f>
        <v/>
      </c>
      <c r="O28" t="str">
        <f>IF('HOTEL Entry Form'!L54="","",'HOTEL Entry Form'!L54)</f>
        <v/>
      </c>
      <c r="P28" t="str">
        <f t="shared" si="1"/>
        <v/>
      </c>
      <c r="Q28" t="str">
        <f>IF('HOTEL Entry Form'!M54="choose a package","",IF('HOTEL Entry Form'!M54="","",_xlfn.XLOOKUP('HOTEL Entry Form'!DE54,'HOTEL Entry Form'!$A:$A,'HOTEL Entry Form'!$Z:$Z)))</f>
        <v/>
      </c>
      <c r="R28" t="str">
        <f>IF(D28="","",IF(M28="coach/parent","",'HOTEL Entry Form'!$D$8&amp;" "&amp;'HOTEL Entry Form'!$C$8))</f>
        <v/>
      </c>
      <c r="S28" t="str">
        <f>IF(D28="","",IF('HOTEL Entry Form'!AA54=0,"",'HOTEL Entry Form'!AA54))</f>
        <v/>
      </c>
      <c r="T28" s="50" t="str">
        <f>IF('HOTEL Entry Form'!N54="choose check-in","",IF('HOTEL Entry Form'!N54="","",'HOTEL Entry Form'!N54))</f>
        <v/>
      </c>
      <c r="U28" s="50" t="str">
        <f>IF('HOTEL Entry Form'!O54="choose check-in","",IF('HOTEL Entry Form'!O54="","",'HOTEL Entry Form'!O54))</f>
        <v/>
      </c>
      <c r="V28" s="50" t="str">
        <f>IF('HOTEL Entry Form'!Q54="choose check-in","",IF('HOTEL Entry Form'!Q54="","",'HOTEL Entry Form'!Q54))</f>
        <v/>
      </c>
      <c r="W28" s="251" t="str">
        <f>IF('HOTEL Entry Form'!R54="","",'HOTEL Entry Form'!R54)</f>
        <v/>
      </c>
      <c r="X28" t="str">
        <f>IF('HOTEL Entry Form'!S54="","",'HOTEL Entry Form'!S54)</f>
        <v/>
      </c>
      <c r="Y28" s="50" t="str">
        <f>IF('HOTEL Entry Form'!T54="choose check-in","",IF('HOTEL Entry Form'!T54="","",'HOTEL Entry Form'!T54))</f>
        <v/>
      </c>
      <c r="Z28" s="251" t="str">
        <f>IF('HOTEL Entry Form'!U54="","",'HOTEL Entry Form'!U54)</f>
        <v/>
      </c>
      <c r="AA28" t="str">
        <f>IF('HOTEL Entry Form'!V54="","",'HOTEL Entry Form'!V54)</f>
        <v/>
      </c>
      <c r="AB28" t="str">
        <f>IF(D28="","",IF('HOTEL Entry Form'!CR54=0,"",'HOTEL Entry Form'!CR54))</f>
        <v/>
      </c>
      <c r="AC28" t="str">
        <f>IF(D28="","",IF('HOTEL Entry Form'!CS54=0,"",'HOTEL Entry Form'!CS54))</f>
        <v/>
      </c>
      <c r="AD28" t="str">
        <f>IF(D28="","",IF('HOTEL Entry Form'!W54=0,"",'HOTEL Entry Form'!W54))</f>
        <v/>
      </c>
      <c r="AE28" t="str">
        <f>IF(D28="","",IF('HOTEL Entry Form'!X54=0,"",'HOTEL Entry Form'!X54))</f>
        <v/>
      </c>
    </row>
    <row r="29" spans="1:31">
      <c r="A29">
        <v>41</v>
      </c>
      <c r="B29" s="50" t="str">
        <f>IF('HOTEL Entry Form'!$C$2="","",'HOTEL Entry Form'!$C$2)</f>
        <v/>
      </c>
      <c r="D29" t="str">
        <f>IF('HOTEL Entry Form'!C55="","",'HOTEL Entry Form'!C55)</f>
        <v/>
      </c>
      <c r="E29" t="str">
        <f>IF('HOTEL Entry Form'!D55="","",'HOTEL Entry Form'!D55)</f>
        <v/>
      </c>
      <c r="F29" t="str">
        <f>IF('HOTEL Entry Form'!J55="","",'HOTEL Entry Form'!J55)</f>
        <v/>
      </c>
      <c r="G29" t="str">
        <f>IF(D29="","",'HOTEL Entry Form'!$J$8)</f>
        <v/>
      </c>
      <c r="H29" s="50" t="str">
        <f>IF(D29="","",'HOTEL Entry Form'!$E$8)</f>
        <v/>
      </c>
      <c r="I29" s="50" t="str">
        <f>IF('HOTEL Entry Form'!F55="","",'HOTEL Entry Form'!F55)</f>
        <v/>
      </c>
      <c r="J29" s="50" t="str">
        <f>IF('HOTEL Entry Form'!G55="","",'HOTEL Entry Form'!G55)</f>
        <v/>
      </c>
      <c r="K29" t="str">
        <f>IF('HOTEL Entry Form'!E55="","",'HOTEL Entry Form'!E55)</f>
        <v/>
      </c>
      <c r="L29" t="str">
        <f>IF('HOTEL Entry Form'!H55="","",'HOTEL Entry Form'!H55)</f>
        <v/>
      </c>
      <c r="M29" t="str">
        <f>IF('HOTEL Entry Form'!I55="","",'HOTEL Entry Form'!I55)</f>
        <v/>
      </c>
      <c r="N29" t="str">
        <f>IF('HOTEL Entry Form'!Z55="","",'HOTEL Entry Form'!Z55)</f>
        <v/>
      </c>
      <c r="O29" t="str">
        <f>IF('HOTEL Entry Form'!L55="","",'HOTEL Entry Form'!L55)</f>
        <v/>
      </c>
      <c r="P29" t="str">
        <f t="shared" si="1"/>
        <v/>
      </c>
      <c r="Q29" t="str">
        <f>IF('HOTEL Entry Form'!M55="choose a package","",IF('HOTEL Entry Form'!M55="","",_xlfn.XLOOKUP('HOTEL Entry Form'!DE55,'HOTEL Entry Form'!$A:$A,'HOTEL Entry Form'!$Z:$Z)))</f>
        <v/>
      </c>
      <c r="R29" t="str">
        <f>IF(D29="","",IF(M29="coach/parent","",'HOTEL Entry Form'!$D$8&amp;" "&amp;'HOTEL Entry Form'!$C$8))</f>
        <v/>
      </c>
      <c r="S29" t="str">
        <f>IF(D29="","",IF('HOTEL Entry Form'!AA55=0,"",'HOTEL Entry Form'!AA55))</f>
        <v/>
      </c>
      <c r="T29" s="50" t="str">
        <f>IF('HOTEL Entry Form'!N55="choose check-in","",IF('HOTEL Entry Form'!N55="","",'HOTEL Entry Form'!N55))</f>
        <v/>
      </c>
      <c r="U29" s="50" t="str">
        <f>IF('HOTEL Entry Form'!O55="choose check-in","",IF('HOTEL Entry Form'!O55="","",'HOTEL Entry Form'!O55))</f>
        <v/>
      </c>
      <c r="V29" s="50" t="str">
        <f>IF('HOTEL Entry Form'!Q55="choose check-in","",IF('HOTEL Entry Form'!Q55="","",'HOTEL Entry Form'!Q55))</f>
        <v/>
      </c>
      <c r="W29" s="251" t="str">
        <f>IF('HOTEL Entry Form'!R55="","",'HOTEL Entry Form'!R55)</f>
        <v/>
      </c>
      <c r="X29" t="str">
        <f>IF('HOTEL Entry Form'!S55="","",'HOTEL Entry Form'!S55)</f>
        <v/>
      </c>
      <c r="Y29" s="50" t="str">
        <f>IF('HOTEL Entry Form'!T55="choose check-in","",IF('HOTEL Entry Form'!T55="","",'HOTEL Entry Form'!T55))</f>
        <v/>
      </c>
      <c r="Z29" s="251" t="str">
        <f>IF('HOTEL Entry Form'!U55="","",'HOTEL Entry Form'!U55)</f>
        <v/>
      </c>
      <c r="AA29" t="str">
        <f>IF('HOTEL Entry Form'!V55="","",'HOTEL Entry Form'!V55)</f>
        <v/>
      </c>
      <c r="AB29" t="str">
        <f>IF(D29="","",IF('HOTEL Entry Form'!CR55=0,"",'HOTEL Entry Form'!CR55))</f>
        <v/>
      </c>
      <c r="AC29" t="str">
        <f>IF(D29="","",IF('HOTEL Entry Form'!CS55=0,"",'HOTEL Entry Form'!CS55))</f>
        <v/>
      </c>
      <c r="AD29" t="str">
        <f>IF(D29="","",IF('HOTEL Entry Form'!W55=0,"",'HOTEL Entry Form'!W55))</f>
        <v/>
      </c>
      <c r="AE29" t="str">
        <f>IF(D29="","",IF('HOTEL Entry Form'!X55=0,"",'HOTEL Entry Form'!X55))</f>
        <v/>
      </c>
    </row>
    <row r="30" spans="1:31">
      <c r="A30">
        <v>43</v>
      </c>
      <c r="B30" s="50" t="str">
        <f>IF('HOTEL Entry Form'!$C$2="","",'HOTEL Entry Form'!$C$2)</f>
        <v/>
      </c>
      <c r="D30" t="str">
        <f>IF('HOTEL Entry Form'!C57="","",'HOTEL Entry Form'!C57)</f>
        <v/>
      </c>
      <c r="E30" t="str">
        <f>IF('HOTEL Entry Form'!D57="","",'HOTEL Entry Form'!D57)</f>
        <v/>
      </c>
      <c r="F30" t="str">
        <f>IF('HOTEL Entry Form'!J57="","",'HOTEL Entry Form'!J57)</f>
        <v/>
      </c>
      <c r="G30" t="str">
        <f>IF(D30="","",'HOTEL Entry Form'!$J$8)</f>
        <v/>
      </c>
      <c r="H30" s="50" t="str">
        <f>IF(D30="","",'HOTEL Entry Form'!$E$8)</f>
        <v/>
      </c>
      <c r="I30" s="50" t="str">
        <f>IF('HOTEL Entry Form'!F57="","",'HOTEL Entry Form'!F57)</f>
        <v/>
      </c>
      <c r="J30" s="50" t="str">
        <f>IF('HOTEL Entry Form'!G57="","",'HOTEL Entry Form'!G57)</f>
        <v/>
      </c>
      <c r="K30" t="str">
        <f>IF('HOTEL Entry Form'!E57="","",'HOTEL Entry Form'!E57)</f>
        <v/>
      </c>
      <c r="L30" t="str">
        <f>IF('HOTEL Entry Form'!H57="","",'HOTEL Entry Form'!H57)</f>
        <v/>
      </c>
      <c r="M30" t="str">
        <f>IF('HOTEL Entry Form'!I57="","",'HOTEL Entry Form'!I57)</f>
        <v/>
      </c>
      <c r="N30" t="str">
        <f>IF('HOTEL Entry Form'!Z57="","",'HOTEL Entry Form'!Z57)</f>
        <v/>
      </c>
      <c r="O30" t="str">
        <f>IF('HOTEL Entry Form'!L57="","",'HOTEL Entry Form'!L57)</f>
        <v/>
      </c>
      <c r="P30" t="str">
        <f t="shared" si="1"/>
        <v/>
      </c>
      <c r="Q30" t="str">
        <f>IF('HOTEL Entry Form'!M57="choose a package","",IF('HOTEL Entry Form'!M57="","",_xlfn.XLOOKUP('HOTEL Entry Form'!DE57,'HOTEL Entry Form'!$A:$A,'HOTEL Entry Form'!$Z:$Z)))</f>
        <v/>
      </c>
      <c r="R30" t="str">
        <f>IF(D30="","",IF(M30="coach/parent","",'HOTEL Entry Form'!$D$8&amp;" "&amp;'HOTEL Entry Form'!$C$8))</f>
        <v/>
      </c>
      <c r="S30" t="str">
        <f>IF(D30="","",IF('HOTEL Entry Form'!AA57=0,"",'HOTEL Entry Form'!AA57))</f>
        <v/>
      </c>
      <c r="T30" s="50" t="str">
        <f>IF('HOTEL Entry Form'!N57="choose check-in","",IF('HOTEL Entry Form'!N57="","",'HOTEL Entry Form'!N57))</f>
        <v/>
      </c>
      <c r="U30" s="50" t="str">
        <f>IF('HOTEL Entry Form'!O57="choose check-in","",IF('HOTEL Entry Form'!O57="","",'HOTEL Entry Form'!O57))</f>
        <v/>
      </c>
      <c r="V30" s="50" t="str">
        <f>IF('HOTEL Entry Form'!Q57="choose check-in","",IF('HOTEL Entry Form'!Q57="","",'HOTEL Entry Form'!Q57))</f>
        <v/>
      </c>
      <c r="W30" s="251" t="str">
        <f>IF('HOTEL Entry Form'!R57="","",'HOTEL Entry Form'!R57)</f>
        <v/>
      </c>
      <c r="X30" t="str">
        <f>IF('HOTEL Entry Form'!S57="","",'HOTEL Entry Form'!S57)</f>
        <v/>
      </c>
      <c r="Y30" s="50" t="str">
        <f>IF('HOTEL Entry Form'!T57="choose check-in","",IF('HOTEL Entry Form'!T57="","",'HOTEL Entry Form'!T57))</f>
        <v/>
      </c>
      <c r="Z30" s="251" t="str">
        <f>IF('HOTEL Entry Form'!U57="","",'HOTEL Entry Form'!U57)</f>
        <v/>
      </c>
      <c r="AA30" t="str">
        <f>IF('HOTEL Entry Form'!V57="","",'HOTEL Entry Form'!V57)</f>
        <v/>
      </c>
      <c r="AB30" t="str">
        <f>IF(D30="","",IF('HOTEL Entry Form'!CR57=0,"",'HOTEL Entry Form'!CR57))</f>
        <v/>
      </c>
      <c r="AC30" t="str">
        <f>IF(D30="","",IF('HOTEL Entry Form'!CS57=0,"",'HOTEL Entry Form'!CS57))</f>
        <v/>
      </c>
      <c r="AD30" t="str">
        <f>IF(D30="","",IF('HOTEL Entry Form'!W57=0,"",'HOTEL Entry Form'!W57))</f>
        <v/>
      </c>
      <c r="AE30" t="str">
        <f>IF(D30="","",IF('HOTEL Entry Form'!X57=0,"",'HOTEL Entry Form'!X57))</f>
        <v/>
      </c>
    </row>
    <row r="31" spans="1:31">
      <c r="A31">
        <v>44</v>
      </c>
      <c r="B31" s="50" t="str">
        <f>IF('HOTEL Entry Form'!$C$2="","",'HOTEL Entry Form'!$C$2)</f>
        <v/>
      </c>
      <c r="D31" t="str">
        <f>IF('HOTEL Entry Form'!C58="","",'HOTEL Entry Form'!C58)</f>
        <v/>
      </c>
      <c r="E31" t="str">
        <f>IF('HOTEL Entry Form'!D58="","",'HOTEL Entry Form'!D58)</f>
        <v/>
      </c>
      <c r="F31" t="str">
        <f>IF('HOTEL Entry Form'!J58="","",'HOTEL Entry Form'!J58)</f>
        <v/>
      </c>
      <c r="G31" t="str">
        <f>IF(D31="","",'HOTEL Entry Form'!$J$8)</f>
        <v/>
      </c>
      <c r="H31" s="50" t="str">
        <f>IF(D31="","",'HOTEL Entry Form'!$E$8)</f>
        <v/>
      </c>
      <c r="I31" s="50" t="str">
        <f>IF('HOTEL Entry Form'!F58="","",'HOTEL Entry Form'!F58)</f>
        <v/>
      </c>
      <c r="J31" s="50" t="str">
        <f>IF('HOTEL Entry Form'!G58="","",'HOTEL Entry Form'!G58)</f>
        <v/>
      </c>
      <c r="K31" t="str">
        <f>IF('HOTEL Entry Form'!E58="","",'HOTEL Entry Form'!E58)</f>
        <v/>
      </c>
      <c r="L31" t="str">
        <f>IF('HOTEL Entry Form'!H58="","",'HOTEL Entry Form'!H58)</f>
        <v/>
      </c>
      <c r="M31" t="str">
        <f>IF('HOTEL Entry Form'!I58="","",'HOTEL Entry Form'!I58)</f>
        <v/>
      </c>
      <c r="N31" t="str">
        <f>IF('HOTEL Entry Form'!Z58="","",'HOTEL Entry Form'!Z58)</f>
        <v/>
      </c>
      <c r="O31" t="str">
        <f>IF('HOTEL Entry Form'!L58="","",'HOTEL Entry Form'!L58)</f>
        <v/>
      </c>
      <c r="P31" t="str">
        <f t="shared" si="1"/>
        <v/>
      </c>
      <c r="Q31" t="str">
        <f>IF('HOTEL Entry Form'!M58="choose a package","",IF('HOTEL Entry Form'!M58="","",_xlfn.XLOOKUP('HOTEL Entry Form'!DE58,'HOTEL Entry Form'!$A:$A,'HOTEL Entry Form'!$Z:$Z)))</f>
        <v/>
      </c>
      <c r="R31" t="str">
        <f>IF(D31="","",IF(M31="coach/parent","",'HOTEL Entry Form'!$D$8&amp;" "&amp;'HOTEL Entry Form'!$C$8))</f>
        <v/>
      </c>
      <c r="S31" t="str">
        <f>IF(D31="","",IF('HOTEL Entry Form'!AA58=0,"",'HOTEL Entry Form'!AA58))</f>
        <v/>
      </c>
      <c r="T31" s="50" t="str">
        <f>IF('HOTEL Entry Form'!N58="choose check-in","",IF('HOTEL Entry Form'!N58="","",'HOTEL Entry Form'!N58))</f>
        <v/>
      </c>
      <c r="U31" s="50" t="str">
        <f>IF('HOTEL Entry Form'!O58="choose check-in","",IF('HOTEL Entry Form'!O58="","",'HOTEL Entry Form'!O58))</f>
        <v/>
      </c>
      <c r="V31" s="50" t="str">
        <f>IF('HOTEL Entry Form'!Q58="choose check-in","",IF('HOTEL Entry Form'!Q58="","",'HOTEL Entry Form'!Q58))</f>
        <v/>
      </c>
      <c r="W31" s="251" t="str">
        <f>IF('HOTEL Entry Form'!R58="","",'HOTEL Entry Form'!R58)</f>
        <v/>
      </c>
      <c r="X31" t="str">
        <f>IF('HOTEL Entry Form'!S58="","",'HOTEL Entry Form'!S58)</f>
        <v/>
      </c>
      <c r="Y31" s="50" t="str">
        <f>IF('HOTEL Entry Form'!T58="choose check-in","",IF('HOTEL Entry Form'!T58="","",'HOTEL Entry Form'!T58))</f>
        <v/>
      </c>
      <c r="Z31" s="251" t="str">
        <f>IF('HOTEL Entry Form'!U58="","",'HOTEL Entry Form'!U58)</f>
        <v/>
      </c>
      <c r="AA31" t="str">
        <f>IF('HOTEL Entry Form'!V58="","",'HOTEL Entry Form'!V58)</f>
        <v/>
      </c>
      <c r="AB31" t="str">
        <f>IF(D31="","",IF('HOTEL Entry Form'!CR58=0,"",'HOTEL Entry Form'!CR58))</f>
        <v/>
      </c>
      <c r="AC31" t="str">
        <f>IF(D31="","",IF('HOTEL Entry Form'!CS58=0,"",'HOTEL Entry Form'!CS58))</f>
        <v/>
      </c>
      <c r="AD31" t="str">
        <f>IF(D31="","",IF('HOTEL Entry Form'!W58=0,"",'HOTEL Entry Form'!W58))</f>
        <v/>
      </c>
      <c r="AE31" t="str">
        <f>IF(D31="","",IF('HOTEL Entry Form'!X58=0,"",'HOTEL Entry Form'!X58))</f>
        <v/>
      </c>
    </row>
    <row r="32" spans="1:31">
      <c r="A32">
        <v>46</v>
      </c>
      <c r="B32" s="50" t="str">
        <f>IF('HOTEL Entry Form'!$C$2="","",'HOTEL Entry Form'!$C$2)</f>
        <v/>
      </c>
      <c r="D32" t="str">
        <f>IF('HOTEL Entry Form'!C60="","",'HOTEL Entry Form'!C60)</f>
        <v/>
      </c>
      <c r="E32" t="str">
        <f>IF('HOTEL Entry Form'!D60="","",'HOTEL Entry Form'!D60)</f>
        <v/>
      </c>
      <c r="F32" t="str">
        <f>IF('HOTEL Entry Form'!J60="","",'HOTEL Entry Form'!J60)</f>
        <v/>
      </c>
      <c r="G32" t="str">
        <f>IF(D32="","",'HOTEL Entry Form'!$J$8)</f>
        <v/>
      </c>
      <c r="H32" s="50" t="str">
        <f>IF(D32="","",'HOTEL Entry Form'!$E$8)</f>
        <v/>
      </c>
      <c r="I32" s="50" t="str">
        <f>IF('HOTEL Entry Form'!F60="","",'HOTEL Entry Form'!F60)</f>
        <v/>
      </c>
      <c r="J32" s="50" t="str">
        <f>IF('HOTEL Entry Form'!G60="","",'HOTEL Entry Form'!G60)</f>
        <v/>
      </c>
      <c r="K32" t="str">
        <f>IF('HOTEL Entry Form'!E60="","",'HOTEL Entry Form'!E60)</f>
        <v/>
      </c>
      <c r="L32" t="str">
        <f>IF('HOTEL Entry Form'!H60="","",'HOTEL Entry Form'!H60)</f>
        <v/>
      </c>
      <c r="M32" t="str">
        <f>IF('HOTEL Entry Form'!I60="","",'HOTEL Entry Form'!I60)</f>
        <v/>
      </c>
      <c r="N32" t="str">
        <f>IF('HOTEL Entry Form'!Z60="","",'HOTEL Entry Form'!Z60)</f>
        <v/>
      </c>
      <c r="O32" t="str">
        <f>IF('HOTEL Entry Form'!L60="","",'HOTEL Entry Form'!L60)</f>
        <v/>
      </c>
      <c r="P32" t="str">
        <f t="shared" si="1"/>
        <v/>
      </c>
      <c r="Q32" t="str">
        <f>IF('HOTEL Entry Form'!M60="choose a package","",IF('HOTEL Entry Form'!M60="","",_xlfn.XLOOKUP('HOTEL Entry Form'!DE60,'HOTEL Entry Form'!$A:$A,'HOTEL Entry Form'!$Z:$Z)))</f>
        <v/>
      </c>
      <c r="R32" t="str">
        <f>IF(D32="","",IF(M32="coach/parent","",'HOTEL Entry Form'!$D$8&amp;" "&amp;'HOTEL Entry Form'!$C$8))</f>
        <v/>
      </c>
      <c r="S32" t="str">
        <f>IF(D32="","",IF('HOTEL Entry Form'!AA60=0,"",'HOTEL Entry Form'!AA60))</f>
        <v/>
      </c>
      <c r="T32" s="50" t="str">
        <f>IF('HOTEL Entry Form'!N60="choose check-in","",IF('HOTEL Entry Form'!N60="","",'HOTEL Entry Form'!N60))</f>
        <v/>
      </c>
      <c r="U32" s="50" t="str">
        <f>IF('HOTEL Entry Form'!O60="choose check-in","",IF('HOTEL Entry Form'!O60="","",'HOTEL Entry Form'!O60))</f>
        <v/>
      </c>
      <c r="V32" s="50" t="str">
        <f>IF('HOTEL Entry Form'!Q60="choose check-in","",IF('HOTEL Entry Form'!Q60="","",'HOTEL Entry Form'!Q60))</f>
        <v/>
      </c>
      <c r="W32" s="251" t="str">
        <f>IF('HOTEL Entry Form'!R60="","",'HOTEL Entry Form'!R60)</f>
        <v/>
      </c>
      <c r="X32" t="str">
        <f>IF('HOTEL Entry Form'!S60="","",'HOTEL Entry Form'!S60)</f>
        <v/>
      </c>
      <c r="Y32" s="50" t="str">
        <f>IF('HOTEL Entry Form'!T60="choose check-in","",IF('HOTEL Entry Form'!T60="","",'HOTEL Entry Form'!T60))</f>
        <v/>
      </c>
      <c r="Z32" s="251" t="str">
        <f>IF('HOTEL Entry Form'!U60="","",'HOTEL Entry Form'!U60)</f>
        <v/>
      </c>
      <c r="AA32" t="str">
        <f>IF('HOTEL Entry Form'!V60="","",'HOTEL Entry Form'!V60)</f>
        <v/>
      </c>
      <c r="AB32" t="str">
        <f>IF(D32="","",IF('HOTEL Entry Form'!CR60=0,"",'HOTEL Entry Form'!CR60))</f>
        <v/>
      </c>
      <c r="AC32" t="str">
        <f>IF(D32="","",IF('HOTEL Entry Form'!CS60=0,"",'HOTEL Entry Form'!CS60))</f>
        <v/>
      </c>
      <c r="AD32" t="str">
        <f>IF(D32="","",IF('HOTEL Entry Form'!W60=0,"",'HOTEL Entry Form'!W60))</f>
        <v/>
      </c>
      <c r="AE32" t="str">
        <f>IF(D32="","",IF('HOTEL Entry Form'!X60=0,"",'HOTEL Entry Form'!X60))</f>
        <v/>
      </c>
    </row>
    <row r="33" spans="1:31">
      <c r="A33">
        <v>47</v>
      </c>
      <c r="B33" s="50" t="str">
        <f>IF('HOTEL Entry Form'!$C$2="","",'HOTEL Entry Form'!$C$2)</f>
        <v/>
      </c>
      <c r="D33" t="str">
        <f>IF('HOTEL Entry Form'!C61="","",'HOTEL Entry Form'!C61)</f>
        <v/>
      </c>
      <c r="E33" t="str">
        <f>IF('HOTEL Entry Form'!D61="","",'HOTEL Entry Form'!D61)</f>
        <v/>
      </c>
      <c r="F33" t="str">
        <f>IF('HOTEL Entry Form'!J61="","",'HOTEL Entry Form'!J61)</f>
        <v/>
      </c>
      <c r="G33" t="str">
        <f>IF(D33="","",'HOTEL Entry Form'!$J$8)</f>
        <v/>
      </c>
      <c r="H33" s="50" t="str">
        <f>IF(D33="","",'HOTEL Entry Form'!$E$8)</f>
        <v/>
      </c>
      <c r="I33" s="50" t="str">
        <f>IF('HOTEL Entry Form'!F61="","",'HOTEL Entry Form'!F61)</f>
        <v/>
      </c>
      <c r="J33" s="50" t="str">
        <f>IF('HOTEL Entry Form'!G61="","",'HOTEL Entry Form'!G61)</f>
        <v/>
      </c>
      <c r="K33" t="str">
        <f>IF('HOTEL Entry Form'!E61="","",'HOTEL Entry Form'!E61)</f>
        <v/>
      </c>
      <c r="L33" t="str">
        <f>IF('HOTEL Entry Form'!H61="","",'HOTEL Entry Form'!H61)</f>
        <v/>
      </c>
      <c r="M33" t="str">
        <f>IF('HOTEL Entry Form'!I61="","",'HOTEL Entry Form'!I61)</f>
        <v/>
      </c>
      <c r="N33" t="str">
        <f>IF('HOTEL Entry Form'!Z61="","",'HOTEL Entry Form'!Z61)</f>
        <v/>
      </c>
      <c r="O33" t="str">
        <f>IF('HOTEL Entry Form'!L61="","",'HOTEL Entry Form'!L61)</f>
        <v/>
      </c>
      <c r="P33" t="str">
        <f t="shared" si="1"/>
        <v/>
      </c>
      <c r="Q33" t="str">
        <f>IF('HOTEL Entry Form'!M61="choose a package","",IF('HOTEL Entry Form'!M61="","",_xlfn.XLOOKUP('HOTEL Entry Form'!DE61,'HOTEL Entry Form'!$A:$A,'HOTEL Entry Form'!$Z:$Z)))</f>
        <v/>
      </c>
      <c r="R33" t="str">
        <f>IF(D33="","",IF(M33="coach/parent","",'HOTEL Entry Form'!$D$8&amp;" "&amp;'HOTEL Entry Form'!$C$8))</f>
        <v/>
      </c>
      <c r="S33" t="str">
        <f>IF(D33="","",IF('HOTEL Entry Form'!AA61=0,"",'HOTEL Entry Form'!AA61))</f>
        <v/>
      </c>
      <c r="T33" s="50" t="str">
        <f>IF('HOTEL Entry Form'!N61="choose check-in","",IF('HOTEL Entry Form'!N61="","",'HOTEL Entry Form'!N61))</f>
        <v/>
      </c>
      <c r="U33" s="50" t="str">
        <f>IF('HOTEL Entry Form'!O61="choose check-in","",IF('HOTEL Entry Form'!O61="","",'HOTEL Entry Form'!O61))</f>
        <v/>
      </c>
      <c r="V33" s="50" t="str">
        <f>IF('HOTEL Entry Form'!Q61="choose check-in","",IF('HOTEL Entry Form'!Q61="","",'HOTEL Entry Form'!Q61))</f>
        <v/>
      </c>
      <c r="W33" s="251" t="str">
        <f>IF('HOTEL Entry Form'!R61="","",'HOTEL Entry Form'!R61)</f>
        <v/>
      </c>
      <c r="X33" t="str">
        <f>IF('HOTEL Entry Form'!S61="","",'HOTEL Entry Form'!S61)</f>
        <v/>
      </c>
      <c r="Y33" s="50" t="str">
        <f>IF('HOTEL Entry Form'!T61="choose check-in","",IF('HOTEL Entry Form'!T61="","",'HOTEL Entry Form'!T61))</f>
        <v/>
      </c>
      <c r="Z33" s="251" t="str">
        <f>IF('HOTEL Entry Form'!U61="","",'HOTEL Entry Form'!U61)</f>
        <v/>
      </c>
      <c r="AA33" t="str">
        <f>IF('HOTEL Entry Form'!V61="","",'HOTEL Entry Form'!V61)</f>
        <v/>
      </c>
      <c r="AB33" t="str">
        <f>IF(D33="","",IF('HOTEL Entry Form'!CR61=0,"",'HOTEL Entry Form'!CR61))</f>
        <v/>
      </c>
      <c r="AC33" t="str">
        <f>IF(D33="","",IF('HOTEL Entry Form'!CS61=0,"",'HOTEL Entry Form'!CS61))</f>
        <v/>
      </c>
      <c r="AD33" t="str">
        <f>IF(D33="","",IF('HOTEL Entry Form'!W61=0,"",'HOTEL Entry Form'!W61))</f>
        <v/>
      </c>
      <c r="AE33" t="str">
        <f>IF(D33="","",IF('HOTEL Entry Form'!X61=0,"",'HOTEL Entry Form'!X61))</f>
        <v/>
      </c>
    </row>
    <row r="34" spans="1:31">
      <c r="A34">
        <v>49</v>
      </c>
      <c r="B34" s="50" t="str">
        <f>IF('HOTEL Entry Form'!$C$2="","",'HOTEL Entry Form'!$C$2)</f>
        <v/>
      </c>
      <c r="D34" t="str">
        <f>IF('HOTEL Entry Form'!C63="","",'HOTEL Entry Form'!C63)</f>
        <v/>
      </c>
      <c r="E34" t="str">
        <f>IF('HOTEL Entry Form'!D63="","",'HOTEL Entry Form'!D63)</f>
        <v/>
      </c>
      <c r="F34" t="str">
        <f>IF('HOTEL Entry Form'!J63="","",'HOTEL Entry Form'!J63)</f>
        <v/>
      </c>
      <c r="G34" t="str">
        <f>IF(D34="","",'HOTEL Entry Form'!$J$8)</f>
        <v/>
      </c>
      <c r="H34" s="50" t="str">
        <f>IF(D34="","",'HOTEL Entry Form'!$E$8)</f>
        <v/>
      </c>
      <c r="I34" s="50" t="str">
        <f>IF('HOTEL Entry Form'!F63="","",'HOTEL Entry Form'!F63)</f>
        <v/>
      </c>
      <c r="J34" s="50" t="str">
        <f>IF('HOTEL Entry Form'!G63="","",'HOTEL Entry Form'!G63)</f>
        <v/>
      </c>
      <c r="K34" t="str">
        <f>IF('HOTEL Entry Form'!E63="","",'HOTEL Entry Form'!E63)</f>
        <v/>
      </c>
      <c r="L34" t="str">
        <f>IF('HOTEL Entry Form'!H63="","",'HOTEL Entry Form'!H63)</f>
        <v/>
      </c>
      <c r="M34" t="str">
        <f>IF('HOTEL Entry Form'!I63="","",'HOTEL Entry Form'!I63)</f>
        <v/>
      </c>
      <c r="N34" t="str">
        <f>IF('HOTEL Entry Form'!Z63="","",'HOTEL Entry Form'!Z63)</f>
        <v/>
      </c>
      <c r="O34" t="str">
        <f>IF('HOTEL Entry Form'!L63="","",'HOTEL Entry Form'!L63)</f>
        <v/>
      </c>
      <c r="P34" t="str">
        <f t="shared" si="1"/>
        <v/>
      </c>
      <c r="Q34" t="str">
        <f>IF('HOTEL Entry Form'!M63="choose a package","",IF('HOTEL Entry Form'!M63="","",_xlfn.XLOOKUP('HOTEL Entry Form'!DE63,'HOTEL Entry Form'!$A:$A,'HOTEL Entry Form'!$Z:$Z)))</f>
        <v/>
      </c>
      <c r="R34" t="str">
        <f>IF(D34="","",IF(M34="coach/parent","",'HOTEL Entry Form'!$D$8&amp;" "&amp;'HOTEL Entry Form'!$C$8))</f>
        <v/>
      </c>
      <c r="S34" t="str">
        <f>IF(D34="","",IF('HOTEL Entry Form'!AA63=0,"",'HOTEL Entry Form'!AA63))</f>
        <v/>
      </c>
      <c r="T34" s="50" t="str">
        <f>IF('HOTEL Entry Form'!N63="choose check-in","",IF('HOTEL Entry Form'!N63="","",'HOTEL Entry Form'!N63))</f>
        <v/>
      </c>
      <c r="U34" s="50" t="str">
        <f>IF('HOTEL Entry Form'!O63="choose check-in","",IF('HOTEL Entry Form'!O63="","",'HOTEL Entry Form'!O63))</f>
        <v/>
      </c>
      <c r="V34" s="50" t="str">
        <f>IF('HOTEL Entry Form'!Q63="choose check-in","",IF('HOTEL Entry Form'!Q63="","",'HOTEL Entry Form'!Q63))</f>
        <v/>
      </c>
      <c r="W34" s="251" t="str">
        <f>IF('HOTEL Entry Form'!R63="","",'HOTEL Entry Form'!R63)</f>
        <v/>
      </c>
      <c r="X34" t="str">
        <f>IF('HOTEL Entry Form'!S63="","",'HOTEL Entry Form'!S63)</f>
        <v/>
      </c>
      <c r="Y34" s="50" t="str">
        <f>IF('HOTEL Entry Form'!T63="choose check-in","",IF('HOTEL Entry Form'!T63="","",'HOTEL Entry Form'!T63))</f>
        <v/>
      </c>
      <c r="Z34" s="251" t="str">
        <f>IF('HOTEL Entry Form'!U63="","",'HOTEL Entry Form'!U63)</f>
        <v/>
      </c>
      <c r="AA34" t="str">
        <f>IF('HOTEL Entry Form'!V63="","",'HOTEL Entry Form'!V63)</f>
        <v/>
      </c>
      <c r="AB34" t="str">
        <f>IF(D34="","",IF('HOTEL Entry Form'!CR63=0,"",'HOTEL Entry Form'!CR63))</f>
        <v/>
      </c>
      <c r="AC34" t="str">
        <f>IF(D34="","",IF('HOTEL Entry Form'!CS63=0,"",'HOTEL Entry Form'!CS63))</f>
        <v/>
      </c>
      <c r="AD34" t="str">
        <f>IF(D34="","",IF('HOTEL Entry Form'!W63=0,"",'HOTEL Entry Form'!W63))</f>
        <v/>
      </c>
      <c r="AE34" t="str">
        <f>IF(D34="","",IF('HOTEL Entry Form'!X63=0,"",'HOTEL Entry Form'!X63))</f>
        <v/>
      </c>
    </row>
    <row r="35" spans="1:31">
      <c r="A35">
        <v>50</v>
      </c>
      <c r="B35" s="50" t="str">
        <f>IF('HOTEL Entry Form'!$C$2="","",'HOTEL Entry Form'!$C$2)</f>
        <v/>
      </c>
      <c r="D35" t="str">
        <f>IF('HOTEL Entry Form'!C64="","",'HOTEL Entry Form'!C64)</f>
        <v/>
      </c>
      <c r="E35" t="str">
        <f>IF('HOTEL Entry Form'!D64="","",'HOTEL Entry Form'!D64)</f>
        <v/>
      </c>
      <c r="F35" t="str">
        <f>IF('HOTEL Entry Form'!J64="","",'HOTEL Entry Form'!J64)</f>
        <v/>
      </c>
      <c r="G35" t="str">
        <f>IF(D35="","",'HOTEL Entry Form'!$J$8)</f>
        <v/>
      </c>
      <c r="H35" s="50" t="str">
        <f>IF(D35="","",'HOTEL Entry Form'!$E$8)</f>
        <v/>
      </c>
      <c r="I35" s="50" t="str">
        <f>IF('HOTEL Entry Form'!F64="","",'HOTEL Entry Form'!F64)</f>
        <v/>
      </c>
      <c r="J35" s="50" t="str">
        <f>IF('HOTEL Entry Form'!G64="","",'HOTEL Entry Form'!G64)</f>
        <v/>
      </c>
      <c r="K35" t="str">
        <f>IF('HOTEL Entry Form'!E64="","",'HOTEL Entry Form'!E64)</f>
        <v/>
      </c>
      <c r="L35" t="str">
        <f>IF('HOTEL Entry Form'!H64="","",'HOTEL Entry Form'!H64)</f>
        <v/>
      </c>
      <c r="M35" t="str">
        <f>IF('HOTEL Entry Form'!I64="","",'HOTEL Entry Form'!I64)</f>
        <v/>
      </c>
      <c r="N35" t="str">
        <f>IF('HOTEL Entry Form'!Z64="","",'HOTEL Entry Form'!Z64)</f>
        <v/>
      </c>
      <c r="O35" t="str">
        <f>IF('HOTEL Entry Form'!L64="","",'HOTEL Entry Form'!L64)</f>
        <v/>
      </c>
      <c r="P35" t="str">
        <f t="shared" si="1"/>
        <v/>
      </c>
      <c r="Q35" t="str">
        <f>IF('HOTEL Entry Form'!M64="choose a package","",IF('HOTEL Entry Form'!M64="","",_xlfn.XLOOKUP('HOTEL Entry Form'!DE64,'HOTEL Entry Form'!$A:$A,'HOTEL Entry Form'!$Z:$Z)))</f>
        <v/>
      </c>
      <c r="R35" t="str">
        <f>IF(D35="","",IF(M35="coach/parent","",'HOTEL Entry Form'!$D$8&amp;" "&amp;'HOTEL Entry Form'!$C$8))</f>
        <v/>
      </c>
      <c r="S35" t="str">
        <f>IF(D35="","",IF('HOTEL Entry Form'!AA64=0,"",'HOTEL Entry Form'!AA64))</f>
        <v/>
      </c>
      <c r="T35" s="50" t="str">
        <f>IF('HOTEL Entry Form'!N64="choose check-in","",IF('HOTEL Entry Form'!N64="","",'HOTEL Entry Form'!N64))</f>
        <v/>
      </c>
      <c r="U35" s="50" t="str">
        <f>IF('HOTEL Entry Form'!O64="choose check-in","",IF('HOTEL Entry Form'!O64="","",'HOTEL Entry Form'!O64))</f>
        <v/>
      </c>
      <c r="V35" s="50" t="str">
        <f>IF('HOTEL Entry Form'!Q64="choose check-in","",IF('HOTEL Entry Form'!Q64="","",'HOTEL Entry Form'!Q64))</f>
        <v/>
      </c>
      <c r="W35" s="251" t="str">
        <f>IF('HOTEL Entry Form'!R64="","",'HOTEL Entry Form'!R64)</f>
        <v/>
      </c>
      <c r="X35" t="str">
        <f>IF('HOTEL Entry Form'!S64="","",'HOTEL Entry Form'!S64)</f>
        <v/>
      </c>
      <c r="Y35" s="50" t="str">
        <f>IF('HOTEL Entry Form'!T64="choose check-in","",IF('HOTEL Entry Form'!T64="","",'HOTEL Entry Form'!T64))</f>
        <v/>
      </c>
      <c r="Z35" s="251" t="str">
        <f>IF('HOTEL Entry Form'!U64="","",'HOTEL Entry Form'!U64)</f>
        <v/>
      </c>
      <c r="AA35" t="str">
        <f>IF('HOTEL Entry Form'!V64="","",'HOTEL Entry Form'!V64)</f>
        <v/>
      </c>
      <c r="AB35" t="str">
        <f>IF(D35="","",IF('HOTEL Entry Form'!CR64=0,"",'HOTEL Entry Form'!CR64))</f>
        <v/>
      </c>
      <c r="AC35" t="str">
        <f>IF(D35="","",IF('HOTEL Entry Form'!CS64=0,"",'HOTEL Entry Form'!CS64))</f>
        <v/>
      </c>
      <c r="AD35" t="str">
        <f>IF(D35="","",IF('HOTEL Entry Form'!W64=0,"",'HOTEL Entry Form'!W64))</f>
        <v/>
      </c>
      <c r="AE35" t="str">
        <f>IF(D35="","",IF('HOTEL Entry Form'!X64=0,"",'HOTEL Entry Form'!X64))</f>
        <v/>
      </c>
    </row>
    <row r="36" spans="1:31">
      <c r="A36">
        <v>52</v>
      </c>
      <c r="B36" s="50" t="str">
        <f>IF('HOTEL Entry Form'!$C$2="","",'HOTEL Entry Form'!$C$2)</f>
        <v/>
      </c>
      <c r="D36" t="str">
        <f>IF('HOTEL Entry Form'!C66="","",'HOTEL Entry Form'!C66)</f>
        <v/>
      </c>
      <c r="E36" t="str">
        <f>IF('HOTEL Entry Form'!D66="","",'HOTEL Entry Form'!D66)</f>
        <v/>
      </c>
      <c r="F36" t="str">
        <f>IF('HOTEL Entry Form'!J66="","",'HOTEL Entry Form'!J66)</f>
        <v/>
      </c>
      <c r="G36" t="str">
        <f>IF(D36="","",'HOTEL Entry Form'!$J$8)</f>
        <v/>
      </c>
      <c r="H36" s="50" t="str">
        <f>IF(D36="","",'HOTEL Entry Form'!$E$8)</f>
        <v/>
      </c>
      <c r="I36" s="50" t="str">
        <f>IF('HOTEL Entry Form'!F66="","",'HOTEL Entry Form'!F66)</f>
        <v/>
      </c>
      <c r="J36" s="50" t="str">
        <f>IF('HOTEL Entry Form'!G66="","",'HOTEL Entry Form'!G66)</f>
        <v/>
      </c>
      <c r="K36" t="str">
        <f>IF('HOTEL Entry Form'!E66="","",'HOTEL Entry Form'!E66)</f>
        <v/>
      </c>
      <c r="L36" t="str">
        <f>IF('HOTEL Entry Form'!H66="","",'HOTEL Entry Form'!H66)</f>
        <v/>
      </c>
      <c r="M36" t="str">
        <f>IF('HOTEL Entry Form'!I66="","",'HOTEL Entry Form'!I66)</f>
        <v/>
      </c>
      <c r="N36" t="str">
        <f>IF('HOTEL Entry Form'!Z66="","",'HOTEL Entry Form'!Z66)</f>
        <v/>
      </c>
      <c r="O36" t="str">
        <f>IF('HOTEL Entry Form'!L66="","",'HOTEL Entry Form'!L66)</f>
        <v/>
      </c>
      <c r="P36" t="str">
        <f t="shared" si="1"/>
        <v/>
      </c>
      <c r="Q36" t="str">
        <f>IF('HOTEL Entry Form'!M66="choose a package","",IF('HOTEL Entry Form'!M66="","",_xlfn.XLOOKUP('HOTEL Entry Form'!DE66,'HOTEL Entry Form'!$A:$A,'HOTEL Entry Form'!$Z:$Z)))</f>
        <v/>
      </c>
      <c r="R36" t="str">
        <f>IF(D36="","",IF(M36="coach/parent","",'HOTEL Entry Form'!$D$8&amp;" "&amp;'HOTEL Entry Form'!$C$8))</f>
        <v/>
      </c>
      <c r="S36" t="str">
        <f>IF(D36="","",IF('HOTEL Entry Form'!AA66=0,"",'HOTEL Entry Form'!AA66))</f>
        <v/>
      </c>
      <c r="T36" s="50" t="str">
        <f>IF('HOTEL Entry Form'!N66="choose check-in","",IF('HOTEL Entry Form'!N66="","",'HOTEL Entry Form'!N66))</f>
        <v/>
      </c>
      <c r="U36" s="50" t="str">
        <f>IF('HOTEL Entry Form'!O66="choose check-in","",IF('HOTEL Entry Form'!O66="","",'HOTEL Entry Form'!O66))</f>
        <v/>
      </c>
      <c r="V36" s="50" t="str">
        <f>IF('HOTEL Entry Form'!Q66="choose check-in","",IF('HOTEL Entry Form'!Q66="","",'HOTEL Entry Form'!Q66))</f>
        <v/>
      </c>
      <c r="W36" s="251" t="str">
        <f>IF('HOTEL Entry Form'!R66="","",'HOTEL Entry Form'!R66)</f>
        <v/>
      </c>
      <c r="X36" t="str">
        <f>IF('HOTEL Entry Form'!S66="","",'HOTEL Entry Form'!S66)</f>
        <v/>
      </c>
      <c r="Y36" s="50" t="str">
        <f>IF('HOTEL Entry Form'!T66="choose check-in","",IF('HOTEL Entry Form'!T66="","",'HOTEL Entry Form'!T66))</f>
        <v/>
      </c>
      <c r="Z36" s="251" t="str">
        <f>IF('HOTEL Entry Form'!U66="","",'HOTEL Entry Form'!U66)</f>
        <v/>
      </c>
      <c r="AA36" t="str">
        <f>IF('HOTEL Entry Form'!V66="","",'HOTEL Entry Form'!V66)</f>
        <v/>
      </c>
      <c r="AB36" t="str">
        <f>IF(D36="","",IF('HOTEL Entry Form'!CR66=0,"",'HOTEL Entry Form'!CR66))</f>
        <v/>
      </c>
      <c r="AC36" t="str">
        <f>IF(D36="","",IF('HOTEL Entry Form'!CS66=0,"",'HOTEL Entry Form'!CS66))</f>
        <v/>
      </c>
      <c r="AD36" t="str">
        <f>IF(D36="","",IF('HOTEL Entry Form'!W66=0,"",'HOTEL Entry Form'!W66))</f>
        <v/>
      </c>
      <c r="AE36" t="str">
        <f>IF(D36="","",IF('HOTEL Entry Form'!X66=0,"",'HOTEL Entry Form'!X66))</f>
        <v/>
      </c>
    </row>
    <row r="37" spans="1:31">
      <c r="A37">
        <v>53</v>
      </c>
      <c r="B37" s="50" t="str">
        <f>IF('HOTEL Entry Form'!$C$2="","",'HOTEL Entry Form'!$C$2)</f>
        <v/>
      </c>
      <c r="D37" t="str">
        <f>IF('HOTEL Entry Form'!C67="","",'HOTEL Entry Form'!C67)</f>
        <v/>
      </c>
      <c r="E37" t="str">
        <f>IF('HOTEL Entry Form'!D67="","",'HOTEL Entry Form'!D67)</f>
        <v/>
      </c>
      <c r="F37" t="str">
        <f>IF('HOTEL Entry Form'!J67="","",'HOTEL Entry Form'!J67)</f>
        <v/>
      </c>
      <c r="G37" t="str">
        <f>IF(D37="","",'HOTEL Entry Form'!$J$8)</f>
        <v/>
      </c>
      <c r="H37" s="50" t="str">
        <f>IF(D37="","",'HOTEL Entry Form'!$E$8)</f>
        <v/>
      </c>
      <c r="I37" s="50" t="str">
        <f>IF('HOTEL Entry Form'!F67="","",'HOTEL Entry Form'!F67)</f>
        <v/>
      </c>
      <c r="J37" s="50" t="str">
        <f>IF('HOTEL Entry Form'!G67="","",'HOTEL Entry Form'!G67)</f>
        <v/>
      </c>
      <c r="K37" t="str">
        <f>IF('HOTEL Entry Form'!E67="","",'HOTEL Entry Form'!E67)</f>
        <v/>
      </c>
      <c r="L37" t="str">
        <f>IF('HOTEL Entry Form'!H67="","",'HOTEL Entry Form'!H67)</f>
        <v/>
      </c>
      <c r="M37" t="str">
        <f>IF('HOTEL Entry Form'!I67="","",'HOTEL Entry Form'!I67)</f>
        <v/>
      </c>
      <c r="N37" t="str">
        <f>IF('HOTEL Entry Form'!Z67="","",'HOTEL Entry Form'!Z67)</f>
        <v/>
      </c>
      <c r="O37" t="str">
        <f>IF('HOTEL Entry Form'!L67="","",'HOTEL Entry Form'!L67)</f>
        <v/>
      </c>
      <c r="P37" t="str">
        <f t="shared" si="1"/>
        <v/>
      </c>
      <c r="Q37" t="str">
        <f>IF('HOTEL Entry Form'!M67="choose a package","",IF('HOTEL Entry Form'!M67="","",_xlfn.XLOOKUP('HOTEL Entry Form'!DE67,'HOTEL Entry Form'!$A:$A,'HOTEL Entry Form'!$Z:$Z)))</f>
        <v/>
      </c>
      <c r="R37" t="str">
        <f>IF(D37="","",IF(M37="coach/parent","",'HOTEL Entry Form'!$D$8&amp;" "&amp;'HOTEL Entry Form'!$C$8))</f>
        <v/>
      </c>
      <c r="S37" t="str">
        <f>IF(D37="","",IF('HOTEL Entry Form'!AA67=0,"",'HOTEL Entry Form'!AA67))</f>
        <v/>
      </c>
      <c r="T37" s="50" t="str">
        <f>IF('HOTEL Entry Form'!N67="choose check-in","",IF('HOTEL Entry Form'!N67="","",'HOTEL Entry Form'!N67))</f>
        <v/>
      </c>
      <c r="U37" s="50" t="str">
        <f>IF('HOTEL Entry Form'!O67="choose check-in","",IF('HOTEL Entry Form'!O67="","",'HOTEL Entry Form'!O67))</f>
        <v/>
      </c>
      <c r="V37" s="50" t="str">
        <f>IF('HOTEL Entry Form'!Q67="choose check-in","",IF('HOTEL Entry Form'!Q67="","",'HOTEL Entry Form'!Q67))</f>
        <v/>
      </c>
      <c r="W37" s="251" t="str">
        <f>IF('HOTEL Entry Form'!R67="","",'HOTEL Entry Form'!R67)</f>
        <v/>
      </c>
      <c r="X37" t="str">
        <f>IF('HOTEL Entry Form'!S67="","",'HOTEL Entry Form'!S67)</f>
        <v/>
      </c>
      <c r="Y37" s="50" t="str">
        <f>IF('HOTEL Entry Form'!T67="choose check-in","",IF('HOTEL Entry Form'!T67="","",'HOTEL Entry Form'!T67))</f>
        <v/>
      </c>
      <c r="Z37" s="251" t="str">
        <f>IF('HOTEL Entry Form'!U67="","",'HOTEL Entry Form'!U67)</f>
        <v/>
      </c>
      <c r="AA37" t="str">
        <f>IF('HOTEL Entry Form'!V67="","",'HOTEL Entry Form'!V67)</f>
        <v/>
      </c>
      <c r="AB37" t="str">
        <f>IF(D37="","",IF('HOTEL Entry Form'!CR67=0,"",'HOTEL Entry Form'!CR67))</f>
        <v/>
      </c>
      <c r="AC37" t="str">
        <f>IF(D37="","",IF('HOTEL Entry Form'!CS67=0,"",'HOTEL Entry Form'!CS67))</f>
        <v/>
      </c>
      <c r="AD37" t="str">
        <f>IF(D37="","",IF('HOTEL Entry Form'!W67=0,"",'HOTEL Entry Form'!W67))</f>
        <v/>
      </c>
      <c r="AE37" t="str">
        <f>IF(D37="","",IF('HOTEL Entry Form'!X67=0,"",'HOTEL Entry Form'!X67))</f>
        <v/>
      </c>
    </row>
    <row r="38" spans="1:31">
      <c r="A38">
        <v>55</v>
      </c>
      <c r="B38" s="50" t="str">
        <f>IF('HOTEL Entry Form'!$C$2="","",'HOTEL Entry Form'!$C$2)</f>
        <v/>
      </c>
      <c r="D38" t="str">
        <f>IF('HOTEL Entry Form'!C69="","",'HOTEL Entry Form'!C69)</f>
        <v/>
      </c>
      <c r="E38" t="str">
        <f>IF('HOTEL Entry Form'!D69="","",'HOTEL Entry Form'!D69)</f>
        <v/>
      </c>
      <c r="F38" t="str">
        <f>IF('HOTEL Entry Form'!J69="","",'HOTEL Entry Form'!J69)</f>
        <v/>
      </c>
      <c r="G38" t="str">
        <f>IF(D38="","",'HOTEL Entry Form'!$J$8)</f>
        <v/>
      </c>
      <c r="H38" s="50" t="str">
        <f>IF(D38="","",'HOTEL Entry Form'!$E$8)</f>
        <v/>
      </c>
      <c r="I38" s="50" t="str">
        <f>IF('HOTEL Entry Form'!F69="","",'HOTEL Entry Form'!F69)</f>
        <v/>
      </c>
      <c r="J38" s="50" t="str">
        <f>IF('HOTEL Entry Form'!G69="","",'HOTEL Entry Form'!G69)</f>
        <v/>
      </c>
      <c r="K38" t="str">
        <f>IF('HOTEL Entry Form'!E69="","",'HOTEL Entry Form'!E69)</f>
        <v/>
      </c>
      <c r="L38" t="str">
        <f>IF('HOTEL Entry Form'!H69="","",'HOTEL Entry Form'!H69)</f>
        <v/>
      </c>
      <c r="M38" t="str">
        <f>IF('HOTEL Entry Form'!I69="","",'HOTEL Entry Form'!I69)</f>
        <v/>
      </c>
      <c r="N38" t="str">
        <f>IF('HOTEL Entry Form'!Z69="","",'HOTEL Entry Form'!Z69)</f>
        <v/>
      </c>
      <c r="O38" t="str">
        <f>IF('HOTEL Entry Form'!L69="","",'HOTEL Entry Form'!L69)</f>
        <v/>
      </c>
      <c r="P38" t="str">
        <f t="shared" si="1"/>
        <v/>
      </c>
      <c r="Q38" t="str">
        <f>IF('HOTEL Entry Form'!M69="choose a package","",IF('HOTEL Entry Form'!M69="","",_xlfn.XLOOKUP('HOTEL Entry Form'!DE69,'HOTEL Entry Form'!$A:$A,'HOTEL Entry Form'!$Z:$Z)))</f>
        <v/>
      </c>
      <c r="R38" t="str">
        <f>IF(D38="","",IF(M38="coach/parent","",'HOTEL Entry Form'!$D$8&amp;" "&amp;'HOTEL Entry Form'!$C$8))</f>
        <v/>
      </c>
      <c r="S38" t="str">
        <f>IF(D38="","",IF('HOTEL Entry Form'!AA69=0,"",'HOTEL Entry Form'!AA69))</f>
        <v/>
      </c>
      <c r="T38" s="50" t="str">
        <f>IF('HOTEL Entry Form'!N69="choose check-in","",IF('HOTEL Entry Form'!N69="","",'HOTEL Entry Form'!N69))</f>
        <v/>
      </c>
      <c r="U38" s="50" t="str">
        <f>IF('HOTEL Entry Form'!O69="choose check-in","",IF('HOTEL Entry Form'!O69="","",'HOTEL Entry Form'!O69))</f>
        <v/>
      </c>
      <c r="V38" s="50" t="str">
        <f>IF('HOTEL Entry Form'!Q69="choose check-in","",IF('HOTEL Entry Form'!Q69="","",'HOTEL Entry Form'!Q69))</f>
        <v/>
      </c>
      <c r="W38" s="251" t="str">
        <f>IF('HOTEL Entry Form'!R69="","",'HOTEL Entry Form'!R69)</f>
        <v/>
      </c>
      <c r="X38" t="str">
        <f>IF('HOTEL Entry Form'!S69="","",'HOTEL Entry Form'!S69)</f>
        <v/>
      </c>
      <c r="Y38" s="50" t="str">
        <f>IF('HOTEL Entry Form'!T69="choose check-in","",IF('HOTEL Entry Form'!T69="","",'HOTEL Entry Form'!T69))</f>
        <v/>
      </c>
      <c r="Z38" s="251" t="str">
        <f>IF('HOTEL Entry Form'!U69="","",'HOTEL Entry Form'!U69)</f>
        <v/>
      </c>
      <c r="AA38" t="str">
        <f>IF('HOTEL Entry Form'!V69="","",'HOTEL Entry Form'!V69)</f>
        <v/>
      </c>
      <c r="AB38" t="str">
        <f>IF(D38="","",IF('HOTEL Entry Form'!CR69=0,"",'HOTEL Entry Form'!CR69))</f>
        <v/>
      </c>
      <c r="AC38" t="str">
        <f>IF(D38="","",IF('HOTEL Entry Form'!CS69=0,"",'HOTEL Entry Form'!CS69))</f>
        <v/>
      </c>
      <c r="AD38" t="str">
        <f>IF(D38="","",IF('HOTEL Entry Form'!W69=0,"",'HOTEL Entry Form'!W69))</f>
        <v/>
      </c>
      <c r="AE38" t="str">
        <f>IF(D38="","",IF('HOTEL Entry Form'!X69=0,"",'HOTEL Entry Form'!X69))</f>
        <v/>
      </c>
    </row>
    <row r="39" spans="1:31">
      <c r="A39">
        <v>56</v>
      </c>
      <c r="B39" s="50" t="str">
        <f>IF('HOTEL Entry Form'!$C$2="","",'HOTEL Entry Form'!$C$2)</f>
        <v/>
      </c>
      <c r="D39" t="str">
        <f>IF('HOTEL Entry Form'!C70="","",'HOTEL Entry Form'!C70)</f>
        <v/>
      </c>
      <c r="E39" t="str">
        <f>IF('HOTEL Entry Form'!D70="","",'HOTEL Entry Form'!D70)</f>
        <v/>
      </c>
      <c r="F39" t="str">
        <f>IF('HOTEL Entry Form'!J70="","",'HOTEL Entry Form'!J70)</f>
        <v/>
      </c>
      <c r="G39" t="str">
        <f>IF(D39="","",'HOTEL Entry Form'!$J$8)</f>
        <v/>
      </c>
      <c r="H39" s="50" t="str">
        <f>IF(D39="","",'HOTEL Entry Form'!$E$8)</f>
        <v/>
      </c>
      <c r="I39" s="50" t="str">
        <f>IF('HOTEL Entry Form'!F70="","",'HOTEL Entry Form'!F70)</f>
        <v/>
      </c>
      <c r="J39" s="50" t="str">
        <f>IF('HOTEL Entry Form'!G70="","",'HOTEL Entry Form'!G70)</f>
        <v/>
      </c>
      <c r="K39" t="str">
        <f>IF('HOTEL Entry Form'!E70="","",'HOTEL Entry Form'!E70)</f>
        <v/>
      </c>
      <c r="L39" t="str">
        <f>IF('HOTEL Entry Form'!H70="","",'HOTEL Entry Form'!H70)</f>
        <v/>
      </c>
      <c r="M39" t="str">
        <f>IF('HOTEL Entry Form'!I70="","",'HOTEL Entry Form'!I70)</f>
        <v/>
      </c>
      <c r="N39" t="str">
        <f>IF('HOTEL Entry Form'!Z70="","",'HOTEL Entry Form'!Z70)</f>
        <v/>
      </c>
      <c r="O39" t="str">
        <f>IF('HOTEL Entry Form'!L70="","",'HOTEL Entry Form'!L70)</f>
        <v/>
      </c>
      <c r="P39" t="str">
        <f t="shared" si="1"/>
        <v/>
      </c>
      <c r="Q39" t="str">
        <f>IF('HOTEL Entry Form'!M70="choose a package","",IF('HOTEL Entry Form'!M70="","",_xlfn.XLOOKUP('HOTEL Entry Form'!DE70,'HOTEL Entry Form'!$A:$A,'HOTEL Entry Form'!$Z:$Z)))</f>
        <v/>
      </c>
      <c r="R39" t="str">
        <f>IF(D39="","",IF(M39="coach/parent","",'HOTEL Entry Form'!$D$8&amp;" "&amp;'HOTEL Entry Form'!$C$8))</f>
        <v/>
      </c>
      <c r="S39" t="str">
        <f>IF(D39="","",IF('HOTEL Entry Form'!AA70=0,"",'HOTEL Entry Form'!AA70))</f>
        <v/>
      </c>
      <c r="T39" s="50" t="str">
        <f>IF('HOTEL Entry Form'!N70="choose check-in","",IF('HOTEL Entry Form'!N70="","",'HOTEL Entry Form'!N70))</f>
        <v/>
      </c>
      <c r="U39" s="50" t="str">
        <f>IF('HOTEL Entry Form'!O70="choose check-in","",IF('HOTEL Entry Form'!O70="","",'HOTEL Entry Form'!O70))</f>
        <v/>
      </c>
      <c r="V39" s="50" t="str">
        <f>IF('HOTEL Entry Form'!Q70="choose check-in","",IF('HOTEL Entry Form'!Q70="","",'HOTEL Entry Form'!Q70))</f>
        <v/>
      </c>
      <c r="W39" s="251" t="str">
        <f>IF('HOTEL Entry Form'!R70="","",'HOTEL Entry Form'!R70)</f>
        <v/>
      </c>
      <c r="X39" t="str">
        <f>IF('HOTEL Entry Form'!S70="","",'HOTEL Entry Form'!S70)</f>
        <v/>
      </c>
      <c r="Y39" s="50" t="str">
        <f>IF('HOTEL Entry Form'!T70="choose check-in","",IF('HOTEL Entry Form'!T70="","",'HOTEL Entry Form'!T70))</f>
        <v/>
      </c>
      <c r="Z39" s="251" t="str">
        <f>IF('HOTEL Entry Form'!U70="","",'HOTEL Entry Form'!U70)</f>
        <v/>
      </c>
      <c r="AA39" t="str">
        <f>IF('HOTEL Entry Form'!V70="","",'HOTEL Entry Form'!V70)</f>
        <v/>
      </c>
      <c r="AB39" t="str">
        <f>IF(D39="","",IF('HOTEL Entry Form'!CR70=0,"",'HOTEL Entry Form'!CR70))</f>
        <v/>
      </c>
      <c r="AC39" t="str">
        <f>IF(D39="","",IF('HOTEL Entry Form'!CS70=0,"",'HOTEL Entry Form'!CS70))</f>
        <v/>
      </c>
      <c r="AD39" t="str">
        <f>IF(D39="","",IF('HOTEL Entry Form'!W70=0,"",'HOTEL Entry Form'!W70))</f>
        <v/>
      </c>
      <c r="AE39" t="str">
        <f>IF(D39="","",IF('HOTEL Entry Form'!X70=0,"",'HOTEL Entry Form'!X70))</f>
        <v/>
      </c>
    </row>
    <row r="40" spans="1:31">
      <c r="A40">
        <v>58</v>
      </c>
      <c r="B40" s="50" t="str">
        <f>IF('HOTEL Entry Form'!$C$2="","",'HOTEL Entry Form'!$C$2)</f>
        <v/>
      </c>
      <c r="D40" t="str">
        <f>IF('HOTEL Entry Form'!C72="","",'HOTEL Entry Form'!C72)</f>
        <v/>
      </c>
      <c r="E40" t="str">
        <f>IF('HOTEL Entry Form'!D72="","",'HOTEL Entry Form'!D72)</f>
        <v/>
      </c>
      <c r="F40" t="str">
        <f>IF('HOTEL Entry Form'!J72="","",'HOTEL Entry Form'!J72)</f>
        <v/>
      </c>
      <c r="G40" t="str">
        <f>IF(D40="","",'HOTEL Entry Form'!$J$8)</f>
        <v/>
      </c>
      <c r="H40" s="50" t="str">
        <f>IF(D40="","",'HOTEL Entry Form'!$E$8)</f>
        <v/>
      </c>
      <c r="I40" s="50" t="str">
        <f>IF('HOTEL Entry Form'!F72="","",'HOTEL Entry Form'!F72)</f>
        <v/>
      </c>
      <c r="J40" s="50" t="str">
        <f>IF('HOTEL Entry Form'!G72="","",'HOTEL Entry Form'!G72)</f>
        <v/>
      </c>
      <c r="K40" t="str">
        <f>IF('HOTEL Entry Form'!E72="","",'HOTEL Entry Form'!E72)</f>
        <v/>
      </c>
      <c r="L40" t="str">
        <f>IF('HOTEL Entry Form'!H72="","",'HOTEL Entry Form'!H72)</f>
        <v/>
      </c>
      <c r="M40" t="str">
        <f>IF('HOTEL Entry Form'!I72="","",'HOTEL Entry Form'!I72)</f>
        <v/>
      </c>
      <c r="N40" t="str">
        <f>IF('HOTEL Entry Form'!Z72="","",'HOTEL Entry Form'!Z72)</f>
        <v/>
      </c>
      <c r="O40" t="str">
        <f>IF('HOTEL Entry Form'!L72="","",'HOTEL Entry Form'!L72)</f>
        <v/>
      </c>
      <c r="P40" t="str">
        <f t="shared" si="1"/>
        <v/>
      </c>
      <c r="Q40" t="str">
        <f>IF('HOTEL Entry Form'!M72="choose a package","",IF('HOTEL Entry Form'!M72="","",_xlfn.XLOOKUP('HOTEL Entry Form'!DE72,'HOTEL Entry Form'!$A:$A,'HOTEL Entry Form'!$Z:$Z)))</f>
        <v/>
      </c>
      <c r="R40" t="str">
        <f>IF(D40="","",IF(M40="coach/parent","",'HOTEL Entry Form'!$D$8&amp;" "&amp;'HOTEL Entry Form'!$C$8))</f>
        <v/>
      </c>
      <c r="S40" t="str">
        <f>IF(D40="","",IF('HOTEL Entry Form'!AA72=0,"",'HOTEL Entry Form'!AA72))</f>
        <v/>
      </c>
      <c r="T40" s="50" t="str">
        <f>IF('HOTEL Entry Form'!N72="choose check-in","",IF('HOTEL Entry Form'!N72="","",'HOTEL Entry Form'!N72))</f>
        <v/>
      </c>
      <c r="U40" s="50" t="str">
        <f>IF('HOTEL Entry Form'!O72="choose check-in","",IF('HOTEL Entry Form'!O72="","",'HOTEL Entry Form'!O72))</f>
        <v/>
      </c>
      <c r="V40" s="50" t="str">
        <f>IF('HOTEL Entry Form'!Q72="choose check-in","",IF('HOTEL Entry Form'!Q72="","",'HOTEL Entry Form'!Q72))</f>
        <v/>
      </c>
      <c r="W40" s="251" t="str">
        <f>IF('HOTEL Entry Form'!R72="","",'HOTEL Entry Form'!R72)</f>
        <v/>
      </c>
      <c r="X40" t="str">
        <f>IF('HOTEL Entry Form'!S72="","",'HOTEL Entry Form'!S72)</f>
        <v/>
      </c>
      <c r="Y40" s="50" t="str">
        <f>IF('HOTEL Entry Form'!T72="choose check-in","",IF('HOTEL Entry Form'!T72="","",'HOTEL Entry Form'!T72))</f>
        <v/>
      </c>
      <c r="Z40" s="251" t="str">
        <f>IF('HOTEL Entry Form'!U72="","",'HOTEL Entry Form'!U72)</f>
        <v/>
      </c>
      <c r="AA40" t="str">
        <f>IF('HOTEL Entry Form'!V72="","",'HOTEL Entry Form'!V72)</f>
        <v/>
      </c>
      <c r="AB40" t="str">
        <f>IF(D40="","",IF('HOTEL Entry Form'!CR72=0,"",'HOTEL Entry Form'!CR72))</f>
        <v/>
      </c>
      <c r="AC40" t="str">
        <f>IF(D40="","",IF('HOTEL Entry Form'!CS72=0,"",'HOTEL Entry Form'!CS72))</f>
        <v/>
      </c>
      <c r="AD40" t="str">
        <f>IF(D40="","",IF('HOTEL Entry Form'!W72=0,"",'HOTEL Entry Form'!W72))</f>
        <v/>
      </c>
      <c r="AE40" t="str">
        <f>IF(D40="","",IF('HOTEL Entry Form'!X72=0,"",'HOTEL Entry Form'!X72))</f>
        <v/>
      </c>
    </row>
    <row r="41" spans="1:31">
      <c r="A41">
        <v>59</v>
      </c>
      <c r="B41" s="50" t="str">
        <f>IF('HOTEL Entry Form'!$C$2="","",'HOTEL Entry Form'!$C$2)</f>
        <v/>
      </c>
      <c r="D41" t="str">
        <f>IF('HOTEL Entry Form'!C73="","",'HOTEL Entry Form'!C73)</f>
        <v/>
      </c>
      <c r="E41" t="str">
        <f>IF('HOTEL Entry Form'!D73="","",'HOTEL Entry Form'!D73)</f>
        <v/>
      </c>
      <c r="F41" t="str">
        <f>IF('HOTEL Entry Form'!J73="","",'HOTEL Entry Form'!J73)</f>
        <v/>
      </c>
      <c r="G41" t="str">
        <f>IF(D41="","",'HOTEL Entry Form'!$J$8)</f>
        <v/>
      </c>
      <c r="H41" s="50" t="str">
        <f>IF(D41="","",'HOTEL Entry Form'!$E$8)</f>
        <v/>
      </c>
      <c r="I41" s="50" t="str">
        <f>IF('HOTEL Entry Form'!F73="","",'HOTEL Entry Form'!F73)</f>
        <v/>
      </c>
      <c r="J41" s="50" t="str">
        <f>IF('HOTEL Entry Form'!G73="","",'HOTEL Entry Form'!G73)</f>
        <v/>
      </c>
      <c r="K41" t="str">
        <f>IF('HOTEL Entry Form'!E73="","",'HOTEL Entry Form'!E73)</f>
        <v/>
      </c>
      <c r="L41" t="str">
        <f>IF('HOTEL Entry Form'!H73="","",'HOTEL Entry Form'!H73)</f>
        <v/>
      </c>
      <c r="M41" t="str">
        <f>IF('HOTEL Entry Form'!I73="","",'HOTEL Entry Form'!I73)</f>
        <v/>
      </c>
      <c r="N41" t="str">
        <f>IF('HOTEL Entry Form'!Z73="","",'HOTEL Entry Form'!Z73)</f>
        <v/>
      </c>
      <c r="O41" t="str">
        <f>IF('HOTEL Entry Form'!L73="","",'HOTEL Entry Form'!L73)</f>
        <v/>
      </c>
      <c r="P41" t="str">
        <f t="shared" si="1"/>
        <v/>
      </c>
      <c r="Q41" t="str">
        <f>IF('HOTEL Entry Form'!M73="choose a package","",IF('HOTEL Entry Form'!M73="","",_xlfn.XLOOKUP('HOTEL Entry Form'!DE73,'HOTEL Entry Form'!$A:$A,'HOTEL Entry Form'!$Z:$Z)))</f>
        <v/>
      </c>
      <c r="R41" t="str">
        <f>IF(D41="","",IF(M41="coach/parent","",'HOTEL Entry Form'!$D$8&amp;" "&amp;'HOTEL Entry Form'!$C$8))</f>
        <v/>
      </c>
      <c r="S41" t="str">
        <f>IF(D41="","",IF('HOTEL Entry Form'!AA73=0,"",'HOTEL Entry Form'!AA73))</f>
        <v/>
      </c>
      <c r="T41" s="50" t="str">
        <f>IF('HOTEL Entry Form'!N73="choose check-in","",IF('HOTEL Entry Form'!N73="","",'HOTEL Entry Form'!N73))</f>
        <v/>
      </c>
      <c r="U41" s="50" t="str">
        <f>IF('HOTEL Entry Form'!O73="choose check-in","",IF('HOTEL Entry Form'!O73="","",'HOTEL Entry Form'!O73))</f>
        <v/>
      </c>
      <c r="V41" s="50" t="str">
        <f>IF('HOTEL Entry Form'!Q73="choose check-in","",IF('HOTEL Entry Form'!Q73="","",'HOTEL Entry Form'!Q73))</f>
        <v/>
      </c>
      <c r="W41" s="251" t="str">
        <f>IF('HOTEL Entry Form'!R73="","",'HOTEL Entry Form'!R73)</f>
        <v/>
      </c>
      <c r="X41" t="str">
        <f>IF('HOTEL Entry Form'!S73="","",'HOTEL Entry Form'!S73)</f>
        <v/>
      </c>
      <c r="Y41" s="50" t="str">
        <f>IF('HOTEL Entry Form'!T73="choose check-in","",IF('HOTEL Entry Form'!T73="","",'HOTEL Entry Form'!T73))</f>
        <v/>
      </c>
      <c r="Z41" s="251" t="str">
        <f>IF('HOTEL Entry Form'!U73="","",'HOTEL Entry Form'!U73)</f>
        <v/>
      </c>
      <c r="AA41" t="str">
        <f>IF('HOTEL Entry Form'!V73="","",'HOTEL Entry Form'!V73)</f>
        <v/>
      </c>
      <c r="AB41" t="str">
        <f>IF(D41="","",IF('HOTEL Entry Form'!CR73=0,"",'HOTEL Entry Form'!CR73))</f>
        <v/>
      </c>
      <c r="AC41" t="str">
        <f>IF(D41="","",IF('HOTEL Entry Form'!CS73=0,"",'HOTEL Entry Form'!CS73))</f>
        <v/>
      </c>
      <c r="AD41" t="str">
        <f>IF(D41="","",IF('HOTEL Entry Form'!W73=0,"",'HOTEL Entry Form'!W73))</f>
        <v/>
      </c>
      <c r="AE41" t="str">
        <f>IF(D41="","",IF('HOTEL Entry Form'!X73=0,"",'HOTEL Entry Form'!X73))</f>
        <v/>
      </c>
    </row>
    <row r="42" spans="1:31">
      <c r="A42">
        <v>61</v>
      </c>
      <c r="B42" s="50" t="str">
        <f>IF('HOTEL Entry Form'!$C$2="","",'HOTEL Entry Form'!$C$2)</f>
        <v/>
      </c>
      <c r="D42" t="str">
        <f>IF('HOTEL Entry Form'!C75="","",'HOTEL Entry Form'!C75)</f>
        <v/>
      </c>
      <c r="E42" t="str">
        <f>IF('HOTEL Entry Form'!D75="","",'HOTEL Entry Form'!D75)</f>
        <v/>
      </c>
      <c r="F42" t="str">
        <f>IF('HOTEL Entry Form'!J75="","",'HOTEL Entry Form'!J75)</f>
        <v/>
      </c>
      <c r="G42" t="str">
        <f>IF(D42="","",'HOTEL Entry Form'!$J$8)</f>
        <v/>
      </c>
      <c r="H42" s="50" t="str">
        <f>IF(D42="","",'HOTEL Entry Form'!$E$8)</f>
        <v/>
      </c>
      <c r="I42" s="50" t="str">
        <f>IF('HOTEL Entry Form'!F75="","",'HOTEL Entry Form'!F75)</f>
        <v/>
      </c>
      <c r="J42" s="50" t="str">
        <f>IF('HOTEL Entry Form'!G75="","",'HOTEL Entry Form'!G75)</f>
        <v/>
      </c>
      <c r="K42" t="str">
        <f>IF('HOTEL Entry Form'!E75="","",'HOTEL Entry Form'!E75)</f>
        <v/>
      </c>
      <c r="L42" t="str">
        <f>IF('HOTEL Entry Form'!H75="","",'HOTEL Entry Form'!H75)</f>
        <v/>
      </c>
      <c r="M42" t="str">
        <f>IF('HOTEL Entry Form'!I75="","",'HOTEL Entry Form'!I75)</f>
        <v/>
      </c>
      <c r="N42" t="str">
        <f>IF('HOTEL Entry Form'!Z75="","",'HOTEL Entry Form'!Z75)</f>
        <v/>
      </c>
      <c r="O42" t="str">
        <f>IF('HOTEL Entry Form'!L75="","",'HOTEL Entry Form'!L75)</f>
        <v/>
      </c>
      <c r="P42" t="str">
        <f t="shared" si="1"/>
        <v/>
      </c>
      <c r="Q42" t="str">
        <f>IF('HOTEL Entry Form'!M75="choose a package","",IF('HOTEL Entry Form'!M75="","",_xlfn.XLOOKUP('HOTEL Entry Form'!DE75,'HOTEL Entry Form'!$A:$A,'HOTEL Entry Form'!$Z:$Z)))</f>
        <v/>
      </c>
      <c r="R42" t="str">
        <f>IF(D42="","",IF(M42="coach/parent","",'HOTEL Entry Form'!$D$8&amp;" "&amp;'HOTEL Entry Form'!$C$8))</f>
        <v/>
      </c>
      <c r="S42" t="str">
        <f>IF(D42="","",IF('HOTEL Entry Form'!AA75=0,"",'HOTEL Entry Form'!AA75))</f>
        <v/>
      </c>
      <c r="T42" s="50" t="str">
        <f>IF('HOTEL Entry Form'!N75="choose check-in","",IF('HOTEL Entry Form'!N75="","",'HOTEL Entry Form'!N75))</f>
        <v/>
      </c>
      <c r="U42" s="50" t="str">
        <f>IF('HOTEL Entry Form'!O75="choose check-in","",IF('HOTEL Entry Form'!O75="","",'HOTEL Entry Form'!O75))</f>
        <v/>
      </c>
      <c r="V42" s="50" t="str">
        <f>IF('HOTEL Entry Form'!Q75="choose check-in","",IF('HOTEL Entry Form'!Q75="","",'HOTEL Entry Form'!Q75))</f>
        <v/>
      </c>
      <c r="W42" s="251" t="str">
        <f>IF('HOTEL Entry Form'!R75="","",'HOTEL Entry Form'!R75)</f>
        <v/>
      </c>
      <c r="X42" t="str">
        <f>IF('HOTEL Entry Form'!S75="","",'HOTEL Entry Form'!S75)</f>
        <v/>
      </c>
      <c r="Y42" s="50" t="str">
        <f>IF('HOTEL Entry Form'!T75="choose check-in","",IF('HOTEL Entry Form'!T75="","",'HOTEL Entry Form'!T75))</f>
        <v/>
      </c>
      <c r="Z42" s="251" t="str">
        <f>IF('HOTEL Entry Form'!U75="","",'HOTEL Entry Form'!U75)</f>
        <v/>
      </c>
      <c r="AA42" t="str">
        <f>IF('HOTEL Entry Form'!V75="","",'HOTEL Entry Form'!V75)</f>
        <v/>
      </c>
      <c r="AB42" t="str">
        <f>IF(D42="","",IF('HOTEL Entry Form'!CR75=0,"",'HOTEL Entry Form'!CR75))</f>
        <v/>
      </c>
      <c r="AC42" t="str">
        <f>IF(D42="","",IF('HOTEL Entry Form'!CS75=0,"",'HOTEL Entry Form'!CS75))</f>
        <v/>
      </c>
      <c r="AD42" t="str">
        <f>IF(D42="","",IF('HOTEL Entry Form'!W75=0,"",'HOTEL Entry Form'!W75))</f>
        <v/>
      </c>
      <c r="AE42" t="str">
        <f>IF(D42="","",IF('HOTEL Entry Form'!X75=0,"",'HOTEL Entry Form'!X75))</f>
        <v/>
      </c>
    </row>
    <row r="43" spans="1:31">
      <c r="A43">
        <v>62</v>
      </c>
      <c r="B43" s="50" t="str">
        <f>IF('HOTEL Entry Form'!$C$2="","",'HOTEL Entry Form'!$C$2)</f>
        <v/>
      </c>
      <c r="D43" t="str">
        <f>IF('HOTEL Entry Form'!C76="","",'HOTEL Entry Form'!C76)</f>
        <v/>
      </c>
      <c r="E43" t="str">
        <f>IF('HOTEL Entry Form'!D76="","",'HOTEL Entry Form'!D76)</f>
        <v/>
      </c>
      <c r="F43" t="str">
        <f>IF('HOTEL Entry Form'!J76="","",'HOTEL Entry Form'!J76)</f>
        <v/>
      </c>
      <c r="G43" t="str">
        <f>IF(D43="","",'HOTEL Entry Form'!$J$8)</f>
        <v/>
      </c>
      <c r="H43" s="50" t="str">
        <f>IF(D43="","",'HOTEL Entry Form'!$E$8)</f>
        <v/>
      </c>
      <c r="I43" s="50" t="str">
        <f>IF('HOTEL Entry Form'!F76="","",'HOTEL Entry Form'!F76)</f>
        <v/>
      </c>
      <c r="J43" s="50" t="str">
        <f>IF('HOTEL Entry Form'!G76="","",'HOTEL Entry Form'!G76)</f>
        <v/>
      </c>
      <c r="K43" t="str">
        <f>IF('HOTEL Entry Form'!E76="","",'HOTEL Entry Form'!E76)</f>
        <v/>
      </c>
      <c r="L43" t="str">
        <f>IF('HOTEL Entry Form'!H76="","",'HOTEL Entry Form'!H76)</f>
        <v/>
      </c>
      <c r="M43" t="str">
        <f>IF('HOTEL Entry Form'!I76="","",'HOTEL Entry Form'!I76)</f>
        <v/>
      </c>
      <c r="N43" t="str">
        <f>IF('HOTEL Entry Form'!Z76="","",'HOTEL Entry Form'!Z76)</f>
        <v/>
      </c>
      <c r="O43" t="str">
        <f>IF('HOTEL Entry Form'!L76="","",'HOTEL Entry Form'!L76)</f>
        <v/>
      </c>
      <c r="P43" t="str">
        <f t="shared" si="1"/>
        <v/>
      </c>
      <c r="Q43" t="str">
        <f>IF('HOTEL Entry Form'!M76="choose a package","",IF('HOTEL Entry Form'!M76="","",_xlfn.XLOOKUP('HOTEL Entry Form'!DE76,'HOTEL Entry Form'!$A:$A,'HOTEL Entry Form'!$Z:$Z)))</f>
        <v/>
      </c>
      <c r="R43" t="str">
        <f>IF(D43="","",IF(M43="coach/parent","",'HOTEL Entry Form'!$D$8&amp;" "&amp;'HOTEL Entry Form'!$C$8))</f>
        <v/>
      </c>
      <c r="S43" t="str">
        <f>IF(D43="","",IF('HOTEL Entry Form'!AA76=0,"",'HOTEL Entry Form'!AA76))</f>
        <v/>
      </c>
      <c r="T43" s="50" t="str">
        <f>IF('HOTEL Entry Form'!N76="choose check-in","",IF('HOTEL Entry Form'!N76="","",'HOTEL Entry Form'!N76))</f>
        <v/>
      </c>
      <c r="U43" s="50" t="str">
        <f>IF('HOTEL Entry Form'!O76="choose check-in","",IF('HOTEL Entry Form'!O76="","",'HOTEL Entry Form'!O76))</f>
        <v/>
      </c>
      <c r="V43" s="50" t="str">
        <f>IF('HOTEL Entry Form'!Q76="choose check-in","",IF('HOTEL Entry Form'!Q76="","",'HOTEL Entry Form'!Q76))</f>
        <v/>
      </c>
      <c r="W43" s="251" t="str">
        <f>IF('HOTEL Entry Form'!R76="","",'HOTEL Entry Form'!R76)</f>
        <v/>
      </c>
      <c r="X43" t="str">
        <f>IF('HOTEL Entry Form'!S76="","",'HOTEL Entry Form'!S76)</f>
        <v/>
      </c>
      <c r="Y43" s="50" t="str">
        <f>IF('HOTEL Entry Form'!T76="choose check-in","",IF('HOTEL Entry Form'!T76="","",'HOTEL Entry Form'!T76))</f>
        <v/>
      </c>
      <c r="Z43" s="251" t="str">
        <f>IF('HOTEL Entry Form'!U76="","",'HOTEL Entry Form'!U76)</f>
        <v/>
      </c>
      <c r="AA43" t="str">
        <f>IF('HOTEL Entry Form'!V76="","",'HOTEL Entry Form'!V76)</f>
        <v/>
      </c>
      <c r="AB43" t="str">
        <f>IF(D43="","",IF('HOTEL Entry Form'!CR76=0,"",'HOTEL Entry Form'!CR76))</f>
        <v/>
      </c>
      <c r="AC43" t="str">
        <f>IF(D43="","",IF('HOTEL Entry Form'!CS76=0,"",'HOTEL Entry Form'!CS76))</f>
        <v/>
      </c>
      <c r="AD43" t="str">
        <f>IF(D43="","",IF('HOTEL Entry Form'!W76=0,"",'HOTEL Entry Form'!W76))</f>
        <v/>
      </c>
      <c r="AE43" t="str">
        <f>IF(D43="","",IF('HOTEL Entry Form'!X76=0,"",'HOTEL Entry Form'!X76))</f>
        <v/>
      </c>
    </row>
    <row r="44" spans="1:31">
      <c r="A44">
        <v>64</v>
      </c>
      <c r="B44" s="50" t="str">
        <f>IF('HOTEL Entry Form'!$C$2="","",'HOTEL Entry Form'!$C$2)</f>
        <v/>
      </c>
      <c r="D44" t="str">
        <f>IF('HOTEL Entry Form'!C78="","",'HOTEL Entry Form'!C78)</f>
        <v/>
      </c>
      <c r="E44" t="str">
        <f>IF('HOTEL Entry Form'!D78="","",'HOTEL Entry Form'!D78)</f>
        <v/>
      </c>
      <c r="F44" t="str">
        <f>IF('HOTEL Entry Form'!J78="","",'HOTEL Entry Form'!J78)</f>
        <v/>
      </c>
      <c r="G44" t="str">
        <f>IF(D44="","",'HOTEL Entry Form'!$J$8)</f>
        <v/>
      </c>
      <c r="H44" s="50" t="str">
        <f>IF(D44="","",'HOTEL Entry Form'!$E$8)</f>
        <v/>
      </c>
      <c r="I44" s="50" t="str">
        <f>IF('HOTEL Entry Form'!F78="","",'HOTEL Entry Form'!F78)</f>
        <v/>
      </c>
      <c r="J44" s="50" t="str">
        <f>IF('HOTEL Entry Form'!G78="","",'HOTEL Entry Form'!G78)</f>
        <v/>
      </c>
      <c r="K44" t="str">
        <f>IF('HOTEL Entry Form'!E78="","",'HOTEL Entry Form'!E78)</f>
        <v/>
      </c>
      <c r="L44" t="str">
        <f>IF('HOTEL Entry Form'!H78="","",'HOTEL Entry Form'!H78)</f>
        <v/>
      </c>
      <c r="M44" t="str">
        <f>IF('HOTEL Entry Form'!I78="","",'HOTEL Entry Form'!I78)</f>
        <v/>
      </c>
      <c r="N44" t="str">
        <f>IF('HOTEL Entry Form'!Z78="","",'HOTEL Entry Form'!Z78)</f>
        <v/>
      </c>
      <c r="O44" t="str">
        <f>IF('HOTEL Entry Form'!L78="","",'HOTEL Entry Form'!L78)</f>
        <v/>
      </c>
      <c r="P44" t="str">
        <f t="shared" si="1"/>
        <v/>
      </c>
      <c r="Q44" t="str">
        <f>IF('HOTEL Entry Form'!M78="choose a package","",IF('HOTEL Entry Form'!M78="","",_xlfn.XLOOKUP('HOTEL Entry Form'!DE78,'HOTEL Entry Form'!$A:$A,'HOTEL Entry Form'!$Z:$Z)))</f>
        <v/>
      </c>
      <c r="R44" t="str">
        <f>IF(D44="","",IF(M44="coach/parent","",'HOTEL Entry Form'!$D$8&amp;" "&amp;'HOTEL Entry Form'!$C$8))</f>
        <v/>
      </c>
      <c r="S44" t="str">
        <f>IF(D44="","",IF('HOTEL Entry Form'!AA78=0,"",'HOTEL Entry Form'!AA78))</f>
        <v/>
      </c>
      <c r="T44" s="50" t="str">
        <f>IF('HOTEL Entry Form'!N78="choose check-in","",IF('HOTEL Entry Form'!N78="","",'HOTEL Entry Form'!N78))</f>
        <v/>
      </c>
      <c r="U44" s="50" t="str">
        <f>IF('HOTEL Entry Form'!O78="choose check-in","",IF('HOTEL Entry Form'!O78="","",'HOTEL Entry Form'!O78))</f>
        <v/>
      </c>
      <c r="V44" s="50" t="str">
        <f>IF('HOTEL Entry Form'!Q78="choose check-in","",IF('HOTEL Entry Form'!Q78="","",'HOTEL Entry Form'!Q78))</f>
        <v/>
      </c>
      <c r="W44" s="251" t="str">
        <f>IF('HOTEL Entry Form'!R78="","",'HOTEL Entry Form'!R78)</f>
        <v/>
      </c>
      <c r="X44" t="str">
        <f>IF('HOTEL Entry Form'!S78="","",'HOTEL Entry Form'!S78)</f>
        <v/>
      </c>
      <c r="Y44" s="50" t="str">
        <f>IF('HOTEL Entry Form'!T78="choose check-in","",IF('HOTEL Entry Form'!T78="","",'HOTEL Entry Form'!T78))</f>
        <v/>
      </c>
      <c r="Z44" s="251" t="str">
        <f>IF('HOTEL Entry Form'!U78="","",'HOTEL Entry Form'!U78)</f>
        <v/>
      </c>
      <c r="AA44" t="str">
        <f>IF('HOTEL Entry Form'!V78="","",'HOTEL Entry Form'!V78)</f>
        <v/>
      </c>
      <c r="AB44" t="str">
        <f>IF(D44="","",IF('HOTEL Entry Form'!CR78=0,"",'HOTEL Entry Form'!CR78))</f>
        <v/>
      </c>
      <c r="AC44" t="str">
        <f>IF(D44="","",IF('HOTEL Entry Form'!CS78=0,"",'HOTEL Entry Form'!CS78))</f>
        <v/>
      </c>
      <c r="AD44" t="str">
        <f>IF(D44="","",IF('HOTEL Entry Form'!W78=0,"",'HOTEL Entry Form'!W78))</f>
        <v/>
      </c>
      <c r="AE44" t="str">
        <f>IF(D44="","",IF('HOTEL Entry Form'!X78=0,"",'HOTEL Entry Form'!X78))</f>
        <v/>
      </c>
    </row>
    <row r="45" spans="1:31">
      <c r="A45">
        <v>65</v>
      </c>
      <c r="B45" s="50" t="str">
        <f>IF('HOTEL Entry Form'!$C$2="","",'HOTEL Entry Form'!$C$2)</f>
        <v/>
      </c>
      <c r="D45" t="str">
        <f>IF('HOTEL Entry Form'!C79="","",'HOTEL Entry Form'!C79)</f>
        <v/>
      </c>
      <c r="E45" t="str">
        <f>IF('HOTEL Entry Form'!D79="","",'HOTEL Entry Form'!D79)</f>
        <v/>
      </c>
      <c r="F45" t="str">
        <f>IF('HOTEL Entry Form'!J79="","",'HOTEL Entry Form'!J79)</f>
        <v/>
      </c>
      <c r="G45" t="str">
        <f>IF(D45="","",'HOTEL Entry Form'!$J$8)</f>
        <v/>
      </c>
      <c r="H45" s="50" t="str">
        <f>IF(D45="","",'HOTEL Entry Form'!$E$8)</f>
        <v/>
      </c>
      <c r="I45" s="50" t="str">
        <f>IF('HOTEL Entry Form'!F79="","",'HOTEL Entry Form'!F79)</f>
        <v/>
      </c>
      <c r="J45" s="50" t="str">
        <f>IF('HOTEL Entry Form'!G79="","",'HOTEL Entry Form'!G79)</f>
        <v/>
      </c>
      <c r="K45" t="str">
        <f>IF('HOTEL Entry Form'!E79="","",'HOTEL Entry Form'!E79)</f>
        <v/>
      </c>
      <c r="L45" t="str">
        <f>IF('HOTEL Entry Form'!H79="","",'HOTEL Entry Form'!H79)</f>
        <v/>
      </c>
      <c r="M45" t="str">
        <f>IF('HOTEL Entry Form'!I79="","",'HOTEL Entry Form'!I79)</f>
        <v/>
      </c>
      <c r="N45" t="str">
        <f>IF('HOTEL Entry Form'!Z79="","",'HOTEL Entry Form'!Z79)</f>
        <v/>
      </c>
      <c r="O45" t="str">
        <f>IF('HOTEL Entry Form'!L79="","",'HOTEL Entry Form'!L79)</f>
        <v/>
      </c>
      <c r="P45" t="str">
        <f t="shared" si="1"/>
        <v/>
      </c>
      <c r="Q45" t="str">
        <f>IF('HOTEL Entry Form'!M79="choose a package","",IF('HOTEL Entry Form'!M79="","",_xlfn.XLOOKUP('HOTEL Entry Form'!DE79,'HOTEL Entry Form'!$A:$A,'HOTEL Entry Form'!$Z:$Z)))</f>
        <v/>
      </c>
      <c r="R45" t="str">
        <f>IF(D45="","",IF(M45="coach/parent","",'HOTEL Entry Form'!$D$8&amp;" "&amp;'HOTEL Entry Form'!$C$8))</f>
        <v/>
      </c>
      <c r="S45" t="str">
        <f>IF(D45="","",IF('HOTEL Entry Form'!AA79=0,"",'HOTEL Entry Form'!AA79))</f>
        <v/>
      </c>
      <c r="T45" s="50" t="str">
        <f>IF('HOTEL Entry Form'!N79="choose check-in","",IF('HOTEL Entry Form'!N79="","",'HOTEL Entry Form'!N79))</f>
        <v/>
      </c>
      <c r="U45" s="50" t="str">
        <f>IF('HOTEL Entry Form'!O79="choose check-in","",IF('HOTEL Entry Form'!O79="","",'HOTEL Entry Form'!O79))</f>
        <v/>
      </c>
      <c r="V45" s="50" t="str">
        <f>IF('HOTEL Entry Form'!Q79="choose check-in","",IF('HOTEL Entry Form'!Q79="","",'HOTEL Entry Form'!Q79))</f>
        <v/>
      </c>
      <c r="W45" s="251" t="str">
        <f>IF('HOTEL Entry Form'!R79="","",'HOTEL Entry Form'!R79)</f>
        <v/>
      </c>
      <c r="X45" t="str">
        <f>IF('HOTEL Entry Form'!S79="","",'HOTEL Entry Form'!S79)</f>
        <v/>
      </c>
      <c r="Y45" s="50" t="str">
        <f>IF('HOTEL Entry Form'!T79="choose check-in","",IF('HOTEL Entry Form'!T79="","",'HOTEL Entry Form'!T79))</f>
        <v/>
      </c>
      <c r="Z45" s="251" t="str">
        <f>IF('HOTEL Entry Form'!U79="","",'HOTEL Entry Form'!U79)</f>
        <v/>
      </c>
      <c r="AA45" t="str">
        <f>IF('HOTEL Entry Form'!V79="","",'HOTEL Entry Form'!V79)</f>
        <v/>
      </c>
      <c r="AB45" t="str">
        <f>IF(D45="","",IF('HOTEL Entry Form'!CR79=0,"",'HOTEL Entry Form'!CR79))</f>
        <v/>
      </c>
      <c r="AC45" t="str">
        <f>IF(D45="","",IF('HOTEL Entry Form'!CS79=0,"",'HOTEL Entry Form'!CS79))</f>
        <v/>
      </c>
      <c r="AD45" t="str">
        <f>IF(D45="","",IF('HOTEL Entry Form'!W79=0,"",'HOTEL Entry Form'!W79))</f>
        <v/>
      </c>
      <c r="AE45" t="str">
        <f>IF(D45="","",IF('HOTEL Entry Form'!X79=0,"",'HOTEL Entry Form'!X79))</f>
        <v/>
      </c>
    </row>
    <row r="46" spans="1:31">
      <c r="A46">
        <v>67</v>
      </c>
      <c r="B46" s="50" t="str">
        <f>IF('HOTEL Entry Form'!$C$2="","",'HOTEL Entry Form'!$C$2)</f>
        <v/>
      </c>
      <c r="D46" t="str">
        <f>IF('HOTEL Entry Form'!C81="","",'HOTEL Entry Form'!C81)</f>
        <v/>
      </c>
      <c r="E46" t="str">
        <f>IF('HOTEL Entry Form'!D81="","",'HOTEL Entry Form'!D81)</f>
        <v/>
      </c>
      <c r="F46" t="str">
        <f>IF('HOTEL Entry Form'!J81="","",'HOTEL Entry Form'!J81)</f>
        <v/>
      </c>
      <c r="G46" t="str">
        <f>IF(D46="","",'HOTEL Entry Form'!$J$8)</f>
        <v/>
      </c>
      <c r="H46" s="50" t="str">
        <f>IF(D46="","",'HOTEL Entry Form'!$E$8)</f>
        <v/>
      </c>
      <c r="I46" s="50" t="str">
        <f>IF('HOTEL Entry Form'!F81="","",'HOTEL Entry Form'!F81)</f>
        <v/>
      </c>
      <c r="J46" s="50" t="str">
        <f>IF('HOTEL Entry Form'!G81="","",'HOTEL Entry Form'!G81)</f>
        <v/>
      </c>
      <c r="K46" t="str">
        <f>IF('HOTEL Entry Form'!E81="","",'HOTEL Entry Form'!E81)</f>
        <v/>
      </c>
      <c r="L46" t="str">
        <f>IF('HOTEL Entry Form'!H81="","",'HOTEL Entry Form'!H81)</f>
        <v/>
      </c>
      <c r="M46" t="str">
        <f>IF('HOTEL Entry Form'!I81="","",'HOTEL Entry Form'!I81)</f>
        <v/>
      </c>
      <c r="N46" t="str">
        <f>IF('HOTEL Entry Form'!Z81="","",'HOTEL Entry Form'!Z81)</f>
        <v/>
      </c>
      <c r="O46" t="str">
        <f>IF('HOTEL Entry Form'!L81="","",'HOTEL Entry Form'!L81)</f>
        <v/>
      </c>
      <c r="P46" t="str">
        <f t="shared" ref="P46:P81" si="2">IF(M46="","",IF(M46="Coach/Parent",0,90))</f>
        <v/>
      </c>
      <c r="Q46" t="str">
        <f>IF('HOTEL Entry Form'!M81="choose a package","",IF('HOTEL Entry Form'!M81="","",_xlfn.XLOOKUP('HOTEL Entry Form'!DE81,'HOTEL Entry Form'!$A:$A,'HOTEL Entry Form'!$Z:$Z)))</f>
        <v/>
      </c>
      <c r="R46" t="str">
        <f>IF(D46="","",IF(M46="coach/parent","",'HOTEL Entry Form'!$D$8&amp;" "&amp;'HOTEL Entry Form'!$C$8))</f>
        <v/>
      </c>
      <c r="S46" t="str">
        <f>IF(D46="","",IF('HOTEL Entry Form'!AA81=0,"",'HOTEL Entry Form'!AA81))</f>
        <v/>
      </c>
      <c r="T46" s="50" t="str">
        <f>IF('HOTEL Entry Form'!N81="choose check-in","",IF('HOTEL Entry Form'!N81="","",'HOTEL Entry Form'!N81))</f>
        <v/>
      </c>
      <c r="U46" s="50" t="str">
        <f>IF('HOTEL Entry Form'!O81="choose check-in","",IF('HOTEL Entry Form'!O81="","",'HOTEL Entry Form'!O81))</f>
        <v/>
      </c>
      <c r="V46" s="50" t="str">
        <f>IF('HOTEL Entry Form'!Q81="choose check-in","",IF('HOTEL Entry Form'!Q81="","",'HOTEL Entry Form'!Q81))</f>
        <v/>
      </c>
      <c r="W46" s="251" t="str">
        <f>IF('HOTEL Entry Form'!R81="","",'HOTEL Entry Form'!R81)</f>
        <v/>
      </c>
      <c r="X46" t="str">
        <f>IF('HOTEL Entry Form'!S81="","",'HOTEL Entry Form'!S81)</f>
        <v/>
      </c>
      <c r="Y46" s="50" t="str">
        <f>IF('HOTEL Entry Form'!T81="choose check-in","",IF('HOTEL Entry Form'!T81="","",'HOTEL Entry Form'!T81))</f>
        <v/>
      </c>
      <c r="Z46" s="251" t="str">
        <f>IF('HOTEL Entry Form'!U81="","",'HOTEL Entry Form'!U81)</f>
        <v/>
      </c>
      <c r="AA46" t="str">
        <f>IF('HOTEL Entry Form'!V81="","",'HOTEL Entry Form'!V81)</f>
        <v/>
      </c>
      <c r="AB46" t="str">
        <f>IF(D46="","",IF('HOTEL Entry Form'!CR81=0,"",'HOTEL Entry Form'!CR81))</f>
        <v/>
      </c>
      <c r="AC46" t="str">
        <f>IF(D46="","",IF('HOTEL Entry Form'!CS81=0,"",'HOTEL Entry Form'!CS81))</f>
        <v/>
      </c>
      <c r="AD46" t="str">
        <f>IF(D46="","",IF('HOTEL Entry Form'!W81=0,"",'HOTEL Entry Form'!W81))</f>
        <v/>
      </c>
      <c r="AE46" t="str">
        <f>IF(D46="","",IF('HOTEL Entry Form'!X81=0,"",'HOTEL Entry Form'!X81))</f>
        <v/>
      </c>
    </row>
    <row r="47" spans="1:31">
      <c r="A47">
        <v>68</v>
      </c>
      <c r="B47" s="50" t="str">
        <f>IF('HOTEL Entry Form'!$C$2="","",'HOTEL Entry Form'!$C$2)</f>
        <v/>
      </c>
      <c r="D47" t="str">
        <f>IF('HOTEL Entry Form'!C82="","",'HOTEL Entry Form'!C82)</f>
        <v/>
      </c>
      <c r="E47" t="str">
        <f>IF('HOTEL Entry Form'!D82="","",'HOTEL Entry Form'!D82)</f>
        <v/>
      </c>
      <c r="F47" t="str">
        <f>IF('HOTEL Entry Form'!J82="","",'HOTEL Entry Form'!J82)</f>
        <v/>
      </c>
      <c r="G47" t="str">
        <f>IF(D47="","",'HOTEL Entry Form'!$J$8)</f>
        <v/>
      </c>
      <c r="H47" s="50" t="str">
        <f>IF(D47="","",'HOTEL Entry Form'!$E$8)</f>
        <v/>
      </c>
      <c r="I47" s="50" t="str">
        <f>IF('HOTEL Entry Form'!F82="","",'HOTEL Entry Form'!F82)</f>
        <v/>
      </c>
      <c r="J47" s="50" t="str">
        <f>IF('HOTEL Entry Form'!G82="","",'HOTEL Entry Form'!G82)</f>
        <v/>
      </c>
      <c r="K47" t="str">
        <f>IF('HOTEL Entry Form'!E82="","",'HOTEL Entry Form'!E82)</f>
        <v/>
      </c>
      <c r="L47" t="str">
        <f>IF('HOTEL Entry Form'!H82="","",'HOTEL Entry Form'!H82)</f>
        <v/>
      </c>
      <c r="M47" t="str">
        <f>IF('HOTEL Entry Form'!I82="","",'HOTEL Entry Form'!I82)</f>
        <v/>
      </c>
      <c r="N47" t="str">
        <f>IF('HOTEL Entry Form'!Z82="","",'HOTEL Entry Form'!Z82)</f>
        <v/>
      </c>
      <c r="O47" t="str">
        <f>IF('HOTEL Entry Form'!L82="","",'HOTEL Entry Form'!L82)</f>
        <v/>
      </c>
      <c r="P47" t="str">
        <f t="shared" si="2"/>
        <v/>
      </c>
      <c r="Q47" t="str">
        <f>IF('HOTEL Entry Form'!M82="choose a package","",IF('HOTEL Entry Form'!M82="","",_xlfn.XLOOKUP('HOTEL Entry Form'!DE82,'HOTEL Entry Form'!$A:$A,'HOTEL Entry Form'!$Z:$Z)))</f>
        <v/>
      </c>
      <c r="R47" t="str">
        <f>IF(D47="","",IF(M47="coach/parent","",'HOTEL Entry Form'!$D$8&amp;" "&amp;'HOTEL Entry Form'!$C$8))</f>
        <v/>
      </c>
      <c r="S47" t="str">
        <f>IF(D47="","",IF('HOTEL Entry Form'!AA82=0,"",'HOTEL Entry Form'!AA82))</f>
        <v/>
      </c>
      <c r="T47" s="50" t="str">
        <f>IF('HOTEL Entry Form'!N82="choose check-in","",IF('HOTEL Entry Form'!N82="","",'HOTEL Entry Form'!N82))</f>
        <v/>
      </c>
      <c r="U47" s="50" t="str">
        <f>IF('HOTEL Entry Form'!O82="choose check-in","",IF('HOTEL Entry Form'!O82="","",'HOTEL Entry Form'!O82))</f>
        <v/>
      </c>
      <c r="V47" s="50" t="str">
        <f>IF('HOTEL Entry Form'!Q82="choose check-in","",IF('HOTEL Entry Form'!Q82="","",'HOTEL Entry Form'!Q82))</f>
        <v/>
      </c>
      <c r="W47" s="251" t="str">
        <f>IF('HOTEL Entry Form'!R82="","",'HOTEL Entry Form'!R82)</f>
        <v/>
      </c>
      <c r="X47" t="str">
        <f>IF('HOTEL Entry Form'!S82="","",'HOTEL Entry Form'!S82)</f>
        <v/>
      </c>
      <c r="Y47" s="50" t="str">
        <f>IF('HOTEL Entry Form'!T82="choose check-in","",IF('HOTEL Entry Form'!T82="","",'HOTEL Entry Form'!T82))</f>
        <v/>
      </c>
      <c r="Z47" s="251" t="str">
        <f>IF('HOTEL Entry Form'!U82="","",'HOTEL Entry Form'!U82)</f>
        <v/>
      </c>
      <c r="AA47" t="str">
        <f>IF('HOTEL Entry Form'!V82="","",'HOTEL Entry Form'!V82)</f>
        <v/>
      </c>
      <c r="AB47" t="str">
        <f>IF(D47="","",IF('HOTEL Entry Form'!CR82=0,"",'HOTEL Entry Form'!CR82))</f>
        <v/>
      </c>
      <c r="AC47" t="str">
        <f>IF(D47="","",IF('HOTEL Entry Form'!CS82=0,"",'HOTEL Entry Form'!CS82))</f>
        <v/>
      </c>
      <c r="AD47" t="str">
        <f>IF(D47="","",IF('HOTEL Entry Form'!W82=0,"",'HOTEL Entry Form'!W82))</f>
        <v/>
      </c>
      <c r="AE47" t="str">
        <f>IF(D47="","",IF('HOTEL Entry Form'!X82=0,"",'HOTEL Entry Form'!X82))</f>
        <v/>
      </c>
    </row>
    <row r="48" spans="1:31">
      <c r="A48">
        <v>70</v>
      </c>
      <c r="B48" s="50" t="str">
        <f>IF('HOTEL Entry Form'!$C$2="","",'HOTEL Entry Form'!$C$2)</f>
        <v/>
      </c>
      <c r="D48" t="str">
        <f>IF('HOTEL Entry Form'!C84="","",'HOTEL Entry Form'!C84)</f>
        <v/>
      </c>
      <c r="E48" t="str">
        <f>IF('HOTEL Entry Form'!D84="","",'HOTEL Entry Form'!D84)</f>
        <v/>
      </c>
      <c r="F48" t="str">
        <f>IF('HOTEL Entry Form'!J84="","",'HOTEL Entry Form'!J84)</f>
        <v/>
      </c>
      <c r="G48" t="str">
        <f>IF(D48="","",'HOTEL Entry Form'!$J$8)</f>
        <v/>
      </c>
      <c r="H48" s="50" t="str">
        <f>IF(D48="","",'HOTEL Entry Form'!$E$8)</f>
        <v/>
      </c>
      <c r="I48" s="50" t="str">
        <f>IF('HOTEL Entry Form'!F84="","",'HOTEL Entry Form'!F84)</f>
        <v/>
      </c>
      <c r="J48" s="50" t="str">
        <f>IF('HOTEL Entry Form'!G84="","",'HOTEL Entry Form'!G84)</f>
        <v/>
      </c>
      <c r="K48" t="str">
        <f>IF('HOTEL Entry Form'!E84="","",'HOTEL Entry Form'!E84)</f>
        <v/>
      </c>
      <c r="L48" t="str">
        <f>IF('HOTEL Entry Form'!H84="","",'HOTEL Entry Form'!H84)</f>
        <v/>
      </c>
      <c r="M48" t="str">
        <f>IF('HOTEL Entry Form'!I84="","",'HOTEL Entry Form'!I84)</f>
        <v/>
      </c>
      <c r="N48" t="str">
        <f>IF('HOTEL Entry Form'!Z84="","",'HOTEL Entry Form'!Z84)</f>
        <v/>
      </c>
      <c r="O48" t="str">
        <f>IF('HOTEL Entry Form'!L84="","",'HOTEL Entry Form'!L84)</f>
        <v/>
      </c>
      <c r="P48" t="str">
        <f t="shared" si="2"/>
        <v/>
      </c>
      <c r="Q48" t="str">
        <f>IF('HOTEL Entry Form'!M84="choose a package","",IF('HOTEL Entry Form'!M84="","",_xlfn.XLOOKUP('HOTEL Entry Form'!DE84,'HOTEL Entry Form'!$A:$A,'HOTEL Entry Form'!$Z:$Z)))</f>
        <v/>
      </c>
      <c r="R48" t="str">
        <f>IF(D48="","",IF(M48="coach/parent","",'HOTEL Entry Form'!$D$8&amp;" "&amp;'HOTEL Entry Form'!$C$8))</f>
        <v/>
      </c>
      <c r="S48" t="str">
        <f>IF(D48="","",IF('HOTEL Entry Form'!AA84=0,"",'HOTEL Entry Form'!AA84))</f>
        <v/>
      </c>
      <c r="T48" s="50" t="str">
        <f>IF('HOTEL Entry Form'!N84="choose check-in","",IF('HOTEL Entry Form'!N84="","",'HOTEL Entry Form'!N84))</f>
        <v/>
      </c>
      <c r="U48" s="50" t="str">
        <f>IF('HOTEL Entry Form'!O84="choose check-in","",IF('HOTEL Entry Form'!O84="","",'HOTEL Entry Form'!O84))</f>
        <v/>
      </c>
      <c r="V48" s="50" t="str">
        <f>IF('HOTEL Entry Form'!Q84="choose check-in","",IF('HOTEL Entry Form'!Q84="","",'HOTEL Entry Form'!Q84))</f>
        <v/>
      </c>
      <c r="W48" s="251" t="str">
        <f>IF('HOTEL Entry Form'!R84="","",'HOTEL Entry Form'!R84)</f>
        <v/>
      </c>
      <c r="X48" t="str">
        <f>IF('HOTEL Entry Form'!S84="","",'HOTEL Entry Form'!S84)</f>
        <v/>
      </c>
      <c r="Y48" s="50" t="str">
        <f>IF('HOTEL Entry Form'!T84="choose check-in","",IF('HOTEL Entry Form'!T84="","",'HOTEL Entry Form'!T84))</f>
        <v/>
      </c>
      <c r="Z48" s="251" t="str">
        <f>IF('HOTEL Entry Form'!U84="","",'HOTEL Entry Form'!U84)</f>
        <v/>
      </c>
      <c r="AA48" t="str">
        <f>IF('HOTEL Entry Form'!V84="","",'HOTEL Entry Form'!V84)</f>
        <v/>
      </c>
      <c r="AB48" t="str">
        <f>IF(D48="","",IF('HOTEL Entry Form'!CR84=0,"",'HOTEL Entry Form'!CR84))</f>
        <v/>
      </c>
      <c r="AC48" t="str">
        <f>IF(D48="","",IF('HOTEL Entry Form'!CS84=0,"",'HOTEL Entry Form'!CS84))</f>
        <v/>
      </c>
      <c r="AD48" t="str">
        <f>IF(D48="","",IF('HOTEL Entry Form'!W84=0,"",'HOTEL Entry Form'!W84))</f>
        <v/>
      </c>
      <c r="AE48" t="str">
        <f>IF(D48="","",IF('HOTEL Entry Form'!X84=0,"",'HOTEL Entry Form'!X84))</f>
        <v/>
      </c>
    </row>
    <row r="49" spans="1:31">
      <c r="A49">
        <v>71</v>
      </c>
      <c r="B49" s="50" t="str">
        <f>IF('HOTEL Entry Form'!$C$2="","",'HOTEL Entry Form'!$C$2)</f>
        <v/>
      </c>
      <c r="D49" t="str">
        <f>IF('HOTEL Entry Form'!C85="","",'HOTEL Entry Form'!C85)</f>
        <v/>
      </c>
      <c r="E49" t="str">
        <f>IF('HOTEL Entry Form'!D85="","",'HOTEL Entry Form'!D85)</f>
        <v/>
      </c>
      <c r="F49" t="str">
        <f>IF('HOTEL Entry Form'!J85="","",'HOTEL Entry Form'!J85)</f>
        <v/>
      </c>
      <c r="G49" t="str">
        <f>IF(D49="","",'HOTEL Entry Form'!$J$8)</f>
        <v/>
      </c>
      <c r="H49" s="50" t="str">
        <f>IF(D49="","",'HOTEL Entry Form'!$E$8)</f>
        <v/>
      </c>
      <c r="I49" s="50" t="str">
        <f>IF('HOTEL Entry Form'!F85="","",'HOTEL Entry Form'!F85)</f>
        <v/>
      </c>
      <c r="J49" s="50" t="str">
        <f>IF('HOTEL Entry Form'!G85="","",'HOTEL Entry Form'!G85)</f>
        <v/>
      </c>
      <c r="K49" t="str">
        <f>IF('HOTEL Entry Form'!E85="","",'HOTEL Entry Form'!E85)</f>
        <v/>
      </c>
      <c r="L49" t="str">
        <f>IF('HOTEL Entry Form'!H85="","",'HOTEL Entry Form'!H85)</f>
        <v/>
      </c>
      <c r="M49" t="str">
        <f>IF('HOTEL Entry Form'!I85="","",'HOTEL Entry Form'!I85)</f>
        <v/>
      </c>
      <c r="N49" t="str">
        <f>IF('HOTEL Entry Form'!Z85="","",'HOTEL Entry Form'!Z85)</f>
        <v/>
      </c>
      <c r="O49" t="str">
        <f>IF('HOTEL Entry Form'!L85="","",'HOTEL Entry Form'!L85)</f>
        <v/>
      </c>
      <c r="P49" t="str">
        <f t="shared" si="2"/>
        <v/>
      </c>
      <c r="Q49" t="str">
        <f>IF('HOTEL Entry Form'!M85="choose a package","",IF('HOTEL Entry Form'!M85="","",_xlfn.XLOOKUP('HOTEL Entry Form'!DE85,'HOTEL Entry Form'!$A:$A,'HOTEL Entry Form'!$Z:$Z)))</f>
        <v/>
      </c>
      <c r="R49" t="str">
        <f>IF(D49="","",IF(M49="coach/parent","",'HOTEL Entry Form'!$D$8&amp;" "&amp;'HOTEL Entry Form'!$C$8))</f>
        <v/>
      </c>
      <c r="S49" t="str">
        <f>IF(D49="","",IF('HOTEL Entry Form'!AA85=0,"",'HOTEL Entry Form'!AA85))</f>
        <v/>
      </c>
      <c r="T49" s="50" t="str">
        <f>IF('HOTEL Entry Form'!N85="choose check-in","",IF('HOTEL Entry Form'!N85="","",'HOTEL Entry Form'!N85))</f>
        <v/>
      </c>
      <c r="U49" s="50" t="str">
        <f>IF('HOTEL Entry Form'!O85="choose check-in","",IF('HOTEL Entry Form'!O85="","",'HOTEL Entry Form'!O85))</f>
        <v/>
      </c>
      <c r="V49" s="50" t="str">
        <f>IF('HOTEL Entry Form'!Q85="choose check-in","",IF('HOTEL Entry Form'!Q85="","",'HOTEL Entry Form'!Q85))</f>
        <v/>
      </c>
      <c r="W49" s="251" t="str">
        <f>IF('HOTEL Entry Form'!R85="","",'HOTEL Entry Form'!R85)</f>
        <v/>
      </c>
      <c r="X49" t="str">
        <f>IF('HOTEL Entry Form'!S85="","",'HOTEL Entry Form'!S85)</f>
        <v/>
      </c>
      <c r="Y49" s="50" t="str">
        <f>IF('HOTEL Entry Form'!T85="choose check-in","",IF('HOTEL Entry Form'!T85="","",'HOTEL Entry Form'!T85))</f>
        <v/>
      </c>
      <c r="Z49" s="251" t="str">
        <f>IF('HOTEL Entry Form'!U85="","",'HOTEL Entry Form'!U85)</f>
        <v/>
      </c>
      <c r="AA49" t="str">
        <f>IF('HOTEL Entry Form'!V85="","",'HOTEL Entry Form'!V85)</f>
        <v/>
      </c>
      <c r="AB49" t="str">
        <f>IF(D49="","",IF('HOTEL Entry Form'!CR85=0,"",'HOTEL Entry Form'!CR85))</f>
        <v/>
      </c>
      <c r="AC49" t="str">
        <f>IF(D49="","",IF('HOTEL Entry Form'!CS85=0,"",'HOTEL Entry Form'!CS85))</f>
        <v/>
      </c>
      <c r="AD49" t="str">
        <f>IF(D49="","",IF('HOTEL Entry Form'!W85=0,"",'HOTEL Entry Form'!W85))</f>
        <v/>
      </c>
      <c r="AE49" t="str">
        <f>IF(D49="","",IF('HOTEL Entry Form'!X85=0,"",'HOTEL Entry Form'!X85))</f>
        <v/>
      </c>
    </row>
    <row r="50" spans="1:31">
      <c r="A50">
        <v>73</v>
      </c>
      <c r="B50" s="50" t="str">
        <f>IF('HOTEL Entry Form'!$C$2="","",'HOTEL Entry Form'!$C$2)</f>
        <v/>
      </c>
      <c r="D50" t="str">
        <f>IF('HOTEL Entry Form'!C87="","",'HOTEL Entry Form'!C87)</f>
        <v/>
      </c>
      <c r="E50" t="str">
        <f>IF('HOTEL Entry Form'!D87="","",'HOTEL Entry Form'!D87)</f>
        <v/>
      </c>
      <c r="F50" t="str">
        <f>IF('HOTEL Entry Form'!J87="","",'HOTEL Entry Form'!J87)</f>
        <v/>
      </c>
      <c r="G50" t="str">
        <f>IF(D50="","",'HOTEL Entry Form'!$J$8)</f>
        <v/>
      </c>
      <c r="H50" s="50" t="str">
        <f>IF(D50="","",'HOTEL Entry Form'!$E$8)</f>
        <v/>
      </c>
      <c r="I50" s="50" t="str">
        <f>IF('HOTEL Entry Form'!F87="","",'HOTEL Entry Form'!F87)</f>
        <v/>
      </c>
      <c r="J50" s="50" t="str">
        <f>IF('HOTEL Entry Form'!G87="","",'HOTEL Entry Form'!G87)</f>
        <v/>
      </c>
      <c r="K50" t="str">
        <f>IF('HOTEL Entry Form'!E87="","",'HOTEL Entry Form'!E87)</f>
        <v/>
      </c>
      <c r="L50" t="str">
        <f>IF('HOTEL Entry Form'!H87="","",'HOTEL Entry Form'!H87)</f>
        <v/>
      </c>
      <c r="M50" t="str">
        <f>IF('HOTEL Entry Form'!I87="","",'HOTEL Entry Form'!I87)</f>
        <v/>
      </c>
      <c r="N50" t="str">
        <f>IF('HOTEL Entry Form'!Z87="","",'HOTEL Entry Form'!Z87)</f>
        <v/>
      </c>
      <c r="O50" t="str">
        <f>IF('HOTEL Entry Form'!L87="","",'HOTEL Entry Form'!L87)</f>
        <v/>
      </c>
      <c r="P50" t="str">
        <f t="shared" si="2"/>
        <v/>
      </c>
      <c r="Q50" t="str">
        <f>IF('HOTEL Entry Form'!M87="choose a package","",IF('HOTEL Entry Form'!M87="","",_xlfn.XLOOKUP('HOTEL Entry Form'!DE87,'HOTEL Entry Form'!$A:$A,'HOTEL Entry Form'!$Z:$Z)))</f>
        <v/>
      </c>
      <c r="R50" t="str">
        <f>IF(D50="","",IF(M50="coach/parent","",'HOTEL Entry Form'!$D$8&amp;" "&amp;'HOTEL Entry Form'!$C$8))</f>
        <v/>
      </c>
      <c r="S50" t="str">
        <f>IF(D50="","",IF('HOTEL Entry Form'!AA87=0,"",'HOTEL Entry Form'!AA87))</f>
        <v/>
      </c>
      <c r="T50" s="50" t="str">
        <f>IF('HOTEL Entry Form'!N87="choose check-in","",IF('HOTEL Entry Form'!N87="","",'HOTEL Entry Form'!N87))</f>
        <v/>
      </c>
      <c r="U50" s="50" t="str">
        <f>IF('HOTEL Entry Form'!O87="choose check-in","",IF('HOTEL Entry Form'!O87="","",'HOTEL Entry Form'!O87))</f>
        <v/>
      </c>
      <c r="V50" s="50" t="str">
        <f>IF('HOTEL Entry Form'!Q87="choose check-in","",IF('HOTEL Entry Form'!Q87="","",'HOTEL Entry Form'!Q87))</f>
        <v/>
      </c>
      <c r="W50" s="251" t="str">
        <f>IF('HOTEL Entry Form'!R87="","",'HOTEL Entry Form'!R87)</f>
        <v/>
      </c>
      <c r="X50" t="str">
        <f>IF('HOTEL Entry Form'!S87="","",'HOTEL Entry Form'!S87)</f>
        <v/>
      </c>
      <c r="Y50" s="50" t="str">
        <f>IF('HOTEL Entry Form'!T87="choose check-in","",IF('HOTEL Entry Form'!T87="","",'HOTEL Entry Form'!T87))</f>
        <v/>
      </c>
      <c r="Z50" s="251" t="str">
        <f>IF('HOTEL Entry Form'!U87="","",'HOTEL Entry Form'!U87)</f>
        <v/>
      </c>
      <c r="AA50" t="str">
        <f>IF('HOTEL Entry Form'!V87="","",'HOTEL Entry Form'!V87)</f>
        <v/>
      </c>
      <c r="AB50" t="str">
        <f>IF(D50="","",IF('HOTEL Entry Form'!CR87=0,"",'HOTEL Entry Form'!CR87))</f>
        <v/>
      </c>
      <c r="AC50" t="str">
        <f>IF(D50="","",IF('HOTEL Entry Form'!CS87=0,"",'HOTEL Entry Form'!CS87))</f>
        <v/>
      </c>
      <c r="AD50" t="str">
        <f>IF(D50="","",IF('HOTEL Entry Form'!W87=0,"",'HOTEL Entry Form'!W87))</f>
        <v/>
      </c>
      <c r="AE50" t="str">
        <f>IF(D50="","",IF('HOTEL Entry Form'!X87=0,"",'HOTEL Entry Form'!X87))</f>
        <v/>
      </c>
    </row>
    <row r="51" spans="1:31">
      <c r="A51">
        <v>74</v>
      </c>
      <c r="B51" s="50" t="str">
        <f>IF('HOTEL Entry Form'!$C$2="","",'HOTEL Entry Form'!$C$2)</f>
        <v/>
      </c>
      <c r="D51" t="str">
        <f>IF('HOTEL Entry Form'!C88="","",'HOTEL Entry Form'!C88)</f>
        <v/>
      </c>
      <c r="E51" t="str">
        <f>IF('HOTEL Entry Form'!D88="","",'HOTEL Entry Form'!D88)</f>
        <v/>
      </c>
      <c r="F51" t="str">
        <f>IF('HOTEL Entry Form'!J88="","",'HOTEL Entry Form'!J88)</f>
        <v/>
      </c>
      <c r="G51" t="str">
        <f>IF(D51="","",'HOTEL Entry Form'!$J$8)</f>
        <v/>
      </c>
      <c r="H51" s="50" t="str">
        <f>IF(D51="","",'HOTEL Entry Form'!$E$8)</f>
        <v/>
      </c>
      <c r="I51" s="50" t="str">
        <f>IF('HOTEL Entry Form'!F88="","",'HOTEL Entry Form'!F88)</f>
        <v/>
      </c>
      <c r="J51" s="50" t="str">
        <f>IF('HOTEL Entry Form'!G88="","",'HOTEL Entry Form'!G88)</f>
        <v/>
      </c>
      <c r="K51" t="str">
        <f>IF('HOTEL Entry Form'!E88="","",'HOTEL Entry Form'!E88)</f>
        <v/>
      </c>
      <c r="L51" t="str">
        <f>IF('HOTEL Entry Form'!H88="","",'HOTEL Entry Form'!H88)</f>
        <v/>
      </c>
      <c r="M51" t="str">
        <f>IF('HOTEL Entry Form'!I88="","",'HOTEL Entry Form'!I88)</f>
        <v/>
      </c>
      <c r="N51" t="str">
        <f>IF('HOTEL Entry Form'!Z88="","",'HOTEL Entry Form'!Z88)</f>
        <v/>
      </c>
      <c r="O51" t="str">
        <f>IF('HOTEL Entry Form'!L88="","",'HOTEL Entry Form'!L88)</f>
        <v/>
      </c>
      <c r="P51" t="str">
        <f t="shared" si="2"/>
        <v/>
      </c>
      <c r="Q51" t="str">
        <f>IF('HOTEL Entry Form'!M88="choose a package","",IF('HOTEL Entry Form'!M88="","",_xlfn.XLOOKUP('HOTEL Entry Form'!DE88,'HOTEL Entry Form'!$A:$A,'HOTEL Entry Form'!$Z:$Z)))</f>
        <v/>
      </c>
      <c r="R51" t="str">
        <f>IF(D51="","",IF(M51="coach/parent","",'HOTEL Entry Form'!$D$8&amp;" "&amp;'HOTEL Entry Form'!$C$8))</f>
        <v/>
      </c>
      <c r="S51" t="str">
        <f>IF(D51="","",IF('HOTEL Entry Form'!AA88=0,"",'HOTEL Entry Form'!AA88))</f>
        <v/>
      </c>
      <c r="T51" s="50" t="str">
        <f>IF('HOTEL Entry Form'!N88="choose check-in","",IF('HOTEL Entry Form'!N88="","",'HOTEL Entry Form'!N88))</f>
        <v/>
      </c>
      <c r="U51" s="50" t="str">
        <f>IF('HOTEL Entry Form'!O88="choose check-in","",IF('HOTEL Entry Form'!O88="","",'HOTEL Entry Form'!O88))</f>
        <v/>
      </c>
      <c r="V51" s="50" t="str">
        <f>IF('HOTEL Entry Form'!Q88="choose check-in","",IF('HOTEL Entry Form'!Q88="","",'HOTEL Entry Form'!Q88))</f>
        <v/>
      </c>
      <c r="W51" s="251" t="str">
        <f>IF('HOTEL Entry Form'!R88="","",'HOTEL Entry Form'!R88)</f>
        <v/>
      </c>
      <c r="X51" t="str">
        <f>IF('HOTEL Entry Form'!S88="","",'HOTEL Entry Form'!S88)</f>
        <v/>
      </c>
      <c r="Y51" s="50" t="str">
        <f>IF('HOTEL Entry Form'!T88="choose check-in","",IF('HOTEL Entry Form'!T88="","",'HOTEL Entry Form'!T88))</f>
        <v/>
      </c>
      <c r="Z51" s="251" t="str">
        <f>IF('HOTEL Entry Form'!U88="","",'HOTEL Entry Form'!U88)</f>
        <v/>
      </c>
      <c r="AA51" t="str">
        <f>IF('HOTEL Entry Form'!V88="","",'HOTEL Entry Form'!V88)</f>
        <v/>
      </c>
      <c r="AB51" t="str">
        <f>IF(D51="","",IF('HOTEL Entry Form'!CR88=0,"",'HOTEL Entry Form'!CR88))</f>
        <v/>
      </c>
      <c r="AC51" t="str">
        <f>IF(D51="","",IF('HOTEL Entry Form'!CS88=0,"",'HOTEL Entry Form'!CS88))</f>
        <v/>
      </c>
      <c r="AD51" t="str">
        <f>IF(D51="","",IF('HOTEL Entry Form'!W88=0,"",'HOTEL Entry Form'!W88))</f>
        <v/>
      </c>
      <c r="AE51" t="str">
        <f>IF(D51="","",IF('HOTEL Entry Form'!X88=0,"",'HOTEL Entry Form'!X88))</f>
        <v/>
      </c>
    </row>
    <row r="52" spans="1:31">
      <c r="A52">
        <v>76</v>
      </c>
      <c r="B52" s="50" t="str">
        <f>IF('HOTEL Entry Form'!$C$2="","",'HOTEL Entry Form'!$C$2)</f>
        <v/>
      </c>
      <c r="D52" t="str">
        <f>IF('HOTEL Entry Form'!C90="","",'HOTEL Entry Form'!C90)</f>
        <v/>
      </c>
      <c r="E52" t="str">
        <f>IF('HOTEL Entry Form'!D90="","",'HOTEL Entry Form'!D90)</f>
        <v/>
      </c>
      <c r="F52" t="str">
        <f>IF('HOTEL Entry Form'!J90="","",'HOTEL Entry Form'!J90)</f>
        <v/>
      </c>
      <c r="G52" t="str">
        <f>IF(D52="","",'HOTEL Entry Form'!$J$8)</f>
        <v/>
      </c>
      <c r="H52" s="50" t="str">
        <f>IF(D52="","",'HOTEL Entry Form'!$E$8)</f>
        <v/>
      </c>
      <c r="I52" s="50" t="str">
        <f>IF('HOTEL Entry Form'!F90="","",'HOTEL Entry Form'!F90)</f>
        <v/>
      </c>
      <c r="J52" s="50" t="str">
        <f>IF('HOTEL Entry Form'!G90="","",'HOTEL Entry Form'!G90)</f>
        <v/>
      </c>
      <c r="K52" t="str">
        <f>IF('HOTEL Entry Form'!E90="","",'HOTEL Entry Form'!E90)</f>
        <v/>
      </c>
      <c r="L52" t="str">
        <f>IF('HOTEL Entry Form'!H90="","",'HOTEL Entry Form'!H90)</f>
        <v/>
      </c>
      <c r="M52" t="str">
        <f>IF('HOTEL Entry Form'!I90="","",'HOTEL Entry Form'!I90)</f>
        <v/>
      </c>
      <c r="N52" t="str">
        <f>IF('HOTEL Entry Form'!Z90="","",'HOTEL Entry Form'!Z90)</f>
        <v/>
      </c>
      <c r="O52" t="str">
        <f>IF('HOTEL Entry Form'!L90="","",'HOTEL Entry Form'!L90)</f>
        <v/>
      </c>
      <c r="P52" t="str">
        <f t="shared" si="2"/>
        <v/>
      </c>
      <c r="Q52" t="str">
        <f>IF('HOTEL Entry Form'!M90="choose a package","",IF('HOTEL Entry Form'!M90="","",_xlfn.XLOOKUP('HOTEL Entry Form'!DE90,'HOTEL Entry Form'!$A:$A,'HOTEL Entry Form'!$Z:$Z)))</f>
        <v/>
      </c>
      <c r="R52" t="str">
        <f>IF(D52="","",IF(M52="coach/parent","",'HOTEL Entry Form'!$D$8&amp;" "&amp;'HOTEL Entry Form'!$C$8))</f>
        <v/>
      </c>
      <c r="S52" t="str">
        <f>IF(D52="","",IF('HOTEL Entry Form'!AA90=0,"",'HOTEL Entry Form'!AA90))</f>
        <v/>
      </c>
      <c r="T52" s="50" t="str">
        <f>IF('HOTEL Entry Form'!N90="choose check-in","",IF('HOTEL Entry Form'!N90="","",'HOTEL Entry Form'!N90))</f>
        <v/>
      </c>
      <c r="U52" s="50" t="str">
        <f>IF('HOTEL Entry Form'!O90="choose check-in","",IF('HOTEL Entry Form'!O90="","",'HOTEL Entry Form'!O90))</f>
        <v/>
      </c>
      <c r="V52" s="50" t="str">
        <f>IF('HOTEL Entry Form'!Q90="choose check-in","",IF('HOTEL Entry Form'!Q90="","",'HOTEL Entry Form'!Q90))</f>
        <v/>
      </c>
      <c r="W52" s="251" t="str">
        <f>IF('HOTEL Entry Form'!R90="","",'HOTEL Entry Form'!R90)</f>
        <v/>
      </c>
      <c r="X52" t="str">
        <f>IF('HOTEL Entry Form'!S90="","",'HOTEL Entry Form'!S90)</f>
        <v/>
      </c>
      <c r="Y52" s="50" t="str">
        <f>IF('HOTEL Entry Form'!T90="choose check-in","",IF('HOTEL Entry Form'!T90="","",'HOTEL Entry Form'!T90))</f>
        <v/>
      </c>
      <c r="Z52" s="251" t="str">
        <f>IF('HOTEL Entry Form'!U90="","",'HOTEL Entry Form'!U90)</f>
        <v/>
      </c>
      <c r="AA52" t="str">
        <f>IF('HOTEL Entry Form'!V90="","",'HOTEL Entry Form'!V90)</f>
        <v/>
      </c>
      <c r="AB52" t="str">
        <f>IF(D52="","",IF('HOTEL Entry Form'!CR90=0,"",'HOTEL Entry Form'!CR90))</f>
        <v/>
      </c>
      <c r="AC52" t="str">
        <f>IF(D52="","",IF('HOTEL Entry Form'!CS90=0,"",'HOTEL Entry Form'!CS90))</f>
        <v/>
      </c>
      <c r="AD52" t="str">
        <f>IF(D52="","",IF('HOTEL Entry Form'!W90=0,"",'HOTEL Entry Form'!W90))</f>
        <v/>
      </c>
      <c r="AE52" t="str">
        <f>IF(D52="","",IF('HOTEL Entry Form'!X90=0,"",'HOTEL Entry Form'!X90))</f>
        <v/>
      </c>
    </row>
    <row r="53" spans="1:31">
      <c r="A53">
        <v>77</v>
      </c>
      <c r="B53" s="50" t="str">
        <f>IF('HOTEL Entry Form'!$C$2="","",'HOTEL Entry Form'!$C$2)</f>
        <v/>
      </c>
      <c r="D53" t="str">
        <f>IF('HOTEL Entry Form'!C91="","",'HOTEL Entry Form'!C91)</f>
        <v/>
      </c>
      <c r="E53" t="str">
        <f>IF('HOTEL Entry Form'!D91="","",'HOTEL Entry Form'!D91)</f>
        <v/>
      </c>
      <c r="F53" t="str">
        <f>IF('HOTEL Entry Form'!J91="","",'HOTEL Entry Form'!J91)</f>
        <v/>
      </c>
      <c r="G53" t="str">
        <f>IF(D53="","",'HOTEL Entry Form'!$J$8)</f>
        <v/>
      </c>
      <c r="H53" s="50" t="str">
        <f>IF(D53="","",'HOTEL Entry Form'!$E$8)</f>
        <v/>
      </c>
      <c r="I53" s="50" t="str">
        <f>IF('HOTEL Entry Form'!F91="","",'HOTEL Entry Form'!F91)</f>
        <v/>
      </c>
      <c r="J53" s="50" t="str">
        <f>IF('HOTEL Entry Form'!G91="","",'HOTEL Entry Form'!G91)</f>
        <v/>
      </c>
      <c r="K53" t="str">
        <f>IF('HOTEL Entry Form'!E91="","",'HOTEL Entry Form'!E91)</f>
        <v/>
      </c>
      <c r="L53" t="str">
        <f>IF('HOTEL Entry Form'!H91="","",'HOTEL Entry Form'!H91)</f>
        <v/>
      </c>
      <c r="M53" t="str">
        <f>IF('HOTEL Entry Form'!I91="","",'HOTEL Entry Form'!I91)</f>
        <v/>
      </c>
      <c r="N53" t="str">
        <f>IF('HOTEL Entry Form'!Z91="","",'HOTEL Entry Form'!Z91)</f>
        <v/>
      </c>
      <c r="O53" t="str">
        <f>IF('HOTEL Entry Form'!L91="","",'HOTEL Entry Form'!L91)</f>
        <v/>
      </c>
      <c r="P53" t="str">
        <f t="shared" si="2"/>
        <v/>
      </c>
      <c r="Q53" t="str">
        <f>IF('HOTEL Entry Form'!M91="choose a package","",IF('HOTEL Entry Form'!M91="","",_xlfn.XLOOKUP('HOTEL Entry Form'!DE91,'HOTEL Entry Form'!$A:$A,'HOTEL Entry Form'!$Z:$Z)))</f>
        <v/>
      </c>
      <c r="R53" t="str">
        <f>IF(D53="","",IF(M53="coach/parent","",'HOTEL Entry Form'!$D$8&amp;" "&amp;'HOTEL Entry Form'!$C$8))</f>
        <v/>
      </c>
      <c r="S53" t="str">
        <f>IF(D53="","",IF('HOTEL Entry Form'!AA91=0,"",'HOTEL Entry Form'!AA91))</f>
        <v/>
      </c>
      <c r="T53" s="50" t="str">
        <f>IF('HOTEL Entry Form'!N91="choose check-in","",IF('HOTEL Entry Form'!N91="","",'HOTEL Entry Form'!N91))</f>
        <v/>
      </c>
      <c r="U53" s="50" t="str">
        <f>IF('HOTEL Entry Form'!O91="choose check-in","",IF('HOTEL Entry Form'!O91="","",'HOTEL Entry Form'!O91))</f>
        <v/>
      </c>
      <c r="V53" s="50" t="str">
        <f>IF('HOTEL Entry Form'!Q91="choose check-in","",IF('HOTEL Entry Form'!Q91="","",'HOTEL Entry Form'!Q91))</f>
        <v/>
      </c>
      <c r="W53" s="251" t="str">
        <f>IF('HOTEL Entry Form'!R91="","",'HOTEL Entry Form'!R91)</f>
        <v/>
      </c>
      <c r="X53" t="str">
        <f>IF('HOTEL Entry Form'!S91="","",'HOTEL Entry Form'!S91)</f>
        <v/>
      </c>
      <c r="Y53" s="50" t="str">
        <f>IF('HOTEL Entry Form'!T91="choose check-in","",IF('HOTEL Entry Form'!T91="","",'HOTEL Entry Form'!T91))</f>
        <v/>
      </c>
      <c r="Z53" s="251" t="str">
        <f>IF('HOTEL Entry Form'!U91="","",'HOTEL Entry Form'!U91)</f>
        <v/>
      </c>
      <c r="AA53" t="str">
        <f>IF('HOTEL Entry Form'!V91="","",'HOTEL Entry Form'!V91)</f>
        <v/>
      </c>
      <c r="AB53" t="str">
        <f>IF(D53="","",IF('HOTEL Entry Form'!CR91=0,"",'HOTEL Entry Form'!CR91))</f>
        <v/>
      </c>
      <c r="AC53" t="str">
        <f>IF(D53="","",IF('HOTEL Entry Form'!CS91=0,"",'HOTEL Entry Form'!CS91))</f>
        <v/>
      </c>
      <c r="AD53" t="str">
        <f>IF(D53="","",IF('HOTEL Entry Form'!W91=0,"",'HOTEL Entry Form'!W91))</f>
        <v/>
      </c>
      <c r="AE53" t="str">
        <f>IF(D53="","",IF('HOTEL Entry Form'!X91=0,"",'HOTEL Entry Form'!X91))</f>
        <v/>
      </c>
    </row>
    <row r="54" spans="1:31">
      <c r="A54">
        <v>79</v>
      </c>
      <c r="B54" s="50" t="str">
        <f>IF('HOTEL Entry Form'!$C$2="","",'HOTEL Entry Form'!$C$2)</f>
        <v/>
      </c>
      <c r="D54" t="str">
        <f>IF('HOTEL Entry Form'!C93="","",'HOTEL Entry Form'!C93)</f>
        <v/>
      </c>
      <c r="E54" t="str">
        <f>IF('HOTEL Entry Form'!D93="","",'HOTEL Entry Form'!D93)</f>
        <v/>
      </c>
      <c r="F54" t="str">
        <f>IF('HOTEL Entry Form'!J93="","",'HOTEL Entry Form'!J93)</f>
        <v/>
      </c>
      <c r="G54" t="str">
        <f>IF(D54="","",'HOTEL Entry Form'!$J$8)</f>
        <v/>
      </c>
      <c r="H54" s="50" t="str">
        <f>IF(D54="","",'HOTEL Entry Form'!$E$8)</f>
        <v/>
      </c>
      <c r="I54" s="50" t="str">
        <f>IF('HOTEL Entry Form'!F93="","",'HOTEL Entry Form'!F93)</f>
        <v/>
      </c>
      <c r="J54" s="50" t="str">
        <f>IF('HOTEL Entry Form'!G93="","",'HOTEL Entry Form'!G93)</f>
        <v/>
      </c>
      <c r="K54" t="str">
        <f>IF('HOTEL Entry Form'!E93="","",'HOTEL Entry Form'!E93)</f>
        <v/>
      </c>
      <c r="L54" t="str">
        <f>IF('HOTEL Entry Form'!H93="","",'HOTEL Entry Form'!H93)</f>
        <v/>
      </c>
      <c r="M54" t="str">
        <f>IF('HOTEL Entry Form'!I93="","",'HOTEL Entry Form'!I93)</f>
        <v/>
      </c>
      <c r="N54" t="str">
        <f>IF('HOTEL Entry Form'!Z93="","",'HOTEL Entry Form'!Z93)</f>
        <v/>
      </c>
      <c r="O54" t="str">
        <f>IF('HOTEL Entry Form'!L93="","",'HOTEL Entry Form'!L93)</f>
        <v/>
      </c>
      <c r="P54" t="str">
        <f t="shared" si="2"/>
        <v/>
      </c>
      <c r="Q54" t="str">
        <f>IF('HOTEL Entry Form'!M93="choose a package","",IF('HOTEL Entry Form'!M93="","",_xlfn.XLOOKUP('HOTEL Entry Form'!DE93,'HOTEL Entry Form'!$A:$A,'HOTEL Entry Form'!$Z:$Z)))</f>
        <v/>
      </c>
      <c r="R54" t="str">
        <f>IF(D54="","",IF(M54="coach/parent","",'HOTEL Entry Form'!$D$8&amp;" "&amp;'HOTEL Entry Form'!$C$8))</f>
        <v/>
      </c>
      <c r="S54" t="str">
        <f>IF(D54="","",IF('HOTEL Entry Form'!AA93=0,"",'HOTEL Entry Form'!AA93))</f>
        <v/>
      </c>
      <c r="T54" s="50" t="str">
        <f>IF('HOTEL Entry Form'!N93="choose check-in","",IF('HOTEL Entry Form'!N93="","",'HOTEL Entry Form'!N93))</f>
        <v/>
      </c>
      <c r="U54" s="50" t="str">
        <f>IF('HOTEL Entry Form'!O93="choose check-in","",IF('HOTEL Entry Form'!O93="","",'HOTEL Entry Form'!O93))</f>
        <v/>
      </c>
      <c r="V54" s="50" t="str">
        <f>IF('HOTEL Entry Form'!Q93="choose check-in","",IF('HOTEL Entry Form'!Q93="","",'HOTEL Entry Form'!Q93))</f>
        <v/>
      </c>
      <c r="W54" s="251" t="str">
        <f>IF('HOTEL Entry Form'!R93="","",'HOTEL Entry Form'!R93)</f>
        <v/>
      </c>
      <c r="X54" t="str">
        <f>IF('HOTEL Entry Form'!S93="","",'HOTEL Entry Form'!S93)</f>
        <v/>
      </c>
      <c r="Y54" s="50" t="str">
        <f>IF('HOTEL Entry Form'!T93="choose check-in","",IF('HOTEL Entry Form'!T93="","",'HOTEL Entry Form'!T93))</f>
        <v/>
      </c>
      <c r="Z54" s="251" t="str">
        <f>IF('HOTEL Entry Form'!U93="","",'HOTEL Entry Form'!U93)</f>
        <v/>
      </c>
      <c r="AA54" t="str">
        <f>IF('HOTEL Entry Form'!V93="","",'HOTEL Entry Form'!V93)</f>
        <v/>
      </c>
      <c r="AB54" t="str">
        <f>IF(D54="","",IF('HOTEL Entry Form'!CR93=0,"",'HOTEL Entry Form'!CR93))</f>
        <v/>
      </c>
      <c r="AC54" t="str">
        <f>IF(D54="","",IF('HOTEL Entry Form'!CS93=0,"",'HOTEL Entry Form'!CS93))</f>
        <v/>
      </c>
      <c r="AD54" t="str">
        <f>IF(D54="","",IF('HOTEL Entry Form'!W93=0,"",'HOTEL Entry Form'!W93))</f>
        <v/>
      </c>
      <c r="AE54" t="str">
        <f>IF(D54="","",IF('HOTEL Entry Form'!X93=0,"",'HOTEL Entry Form'!X93))</f>
        <v/>
      </c>
    </row>
    <row r="55" spans="1:31">
      <c r="A55">
        <v>80</v>
      </c>
      <c r="B55" s="50" t="str">
        <f>IF('HOTEL Entry Form'!$C$2="","",'HOTEL Entry Form'!$C$2)</f>
        <v/>
      </c>
      <c r="D55" t="str">
        <f>IF('HOTEL Entry Form'!C94="","",'HOTEL Entry Form'!C94)</f>
        <v/>
      </c>
      <c r="E55" t="str">
        <f>IF('HOTEL Entry Form'!D94="","",'HOTEL Entry Form'!D94)</f>
        <v/>
      </c>
      <c r="F55" t="str">
        <f>IF('HOTEL Entry Form'!J94="","",'HOTEL Entry Form'!J94)</f>
        <v/>
      </c>
      <c r="G55" t="str">
        <f>IF(D55="","",'HOTEL Entry Form'!$J$8)</f>
        <v/>
      </c>
      <c r="H55" s="50" t="str">
        <f>IF(D55="","",'HOTEL Entry Form'!$E$8)</f>
        <v/>
      </c>
      <c r="I55" s="50" t="str">
        <f>IF('HOTEL Entry Form'!F94="","",'HOTEL Entry Form'!F94)</f>
        <v/>
      </c>
      <c r="J55" s="50" t="str">
        <f>IF('HOTEL Entry Form'!G94="","",'HOTEL Entry Form'!G94)</f>
        <v/>
      </c>
      <c r="K55" t="str">
        <f>IF('HOTEL Entry Form'!E94="","",'HOTEL Entry Form'!E94)</f>
        <v/>
      </c>
      <c r="L55" t="str">
        <f>IF('HOTEL Entry Form'!H94="","",'HOTEL Entry Form'!H94)</f>
        <v/>
      </c>
      <c r="M55" t="str">
        <f>IF('HOTEL Entry Form'!I94="","",'HOTEL Entry Form'!I94)</f>
        <v/>
      </c>
      <c r="N55" t="str">
        <f>IF('HOTEL Entry Form'!Z94="","",'HOTEL Entry Form'!Z94)</f>
        <v/>
      </c>
      <c r="O55" t="str">
        <f>IF('HOTEL Entry Form'!L94="","",'HOTEL Entry Form'!L94)</f>
        <v/>
      </c>
      <c r="P55" t="str">
        <f t="shared" si="2"/>
        <v/>
      </c>
      <c r="Q55" t="str">
        <f>IF('HOTEL Entry Form'!M94="choose a package","",IF('HOTEL Entry Form'!M94="","",_xlfn.XLOOKUP('HOTEL Entry Form'!DE94,'HOTEL Entry Form'!$A:$A,'HOTEL Entry Form'!$Z:$Z)))</f>
        <v/>
      </c>
      <c r="R55" t="str">
        <f>IF(D55="","",IF(M55="coach/parent","",'HOTEL Entry Form'!$D$8&amp;" "&amp;'HOTEL Entry Form'!$C$8))</f>
        <v/>
      </c>
      <c r="S55" t="str">
        <f>IF(D55="","",IF('HOTEL Entry Form'!AA94=0,"",'HOTEL Entry Form'!AA94))</f>
        <v/>
      </c>
      <c r="T55" s="50" t="str">
        <f>IF('HOTEL Entry Form'!N94="choose check-in","",IF('HOTEL Entry Form'!N94="","",'HOTEL Entry Form'!N94))</f>
        <v/>
      </c>
      <c r="U55" s="50" t="str">
        <f>IF('HOTEL Entry Form'!O94="choose check-in","",IF('HOTEL Entry Form'!O94="","",'HOTEL Entry Form'!O94))</f>
        <v/>
      </c>
      <c r="V55" s="50" t="str">
        <f>IF('HOTEL Entry Form'!Q94="choose check-in","",IF('HOTEL Entry Form'!Q94="","",'HOTEL Entry Form'!Q94))</f>
        <v/>
      </c>
      <c r="W55" s="251" t="str">
        <f>IF('HOTEL Entry Form'!R94="","",'HOTEL Entry Form'!R94)</f>
        <v/>
      </c>
      <c r="X55" t="str">
        <f>IF('HOTEL Entry Form'!S94="","",'HOTEL Entry Form'!S94)</f>
        <v/>
      </c>
      <c r="Y55" s="50" t="str">
        <f>IF('HOTEL Entry Form'!T94="choose check-in","",IF('HOTEL Entry Form'!T94="","",'HOTEL Entry Form'!T94))</f>
        <v/>
      </c>
      <c r="Z55" s="251" t="str">
        <f>IF('HOTEL Entry Form'!U94="","",'HOTEL Entry Form'!U94)</f>
        <v/>
      </c>
      <c r="AA55" t="str">
        <f>IF('HOTEL Entry Form'!V94="","",'HOTEL Entry Form'!V94)</f>
        <v/>
      </c>
      <c r="AB55" t="str">
        <f>IF(D55="","",IF('HOTEL Entry Form'!CR94=0,"",'HOTEL Entry Form'!CR94))</f>
        <v/>
      </c>
      <c r="AC55" t="str">
        <f>IF(D55="","",IF('HOTEL Entry Form'!CS94=0,"",'HOTEL Entry Form'!CS94))</f>
        <v/>
      </c>
      <c r="AD55" t="str">
        <f>IF(D55="","",IF('HOTEL Entry Form'!W94=0,"",'HOTEL Entry Form'!W94))</f>
        <v/>
      </c>
      <c r="AE55" t="str">
        <f>IF(D55="","",IF('HOTEL Entry Form'!X94=0,"",'HOTEL Entry Form'!X94))</f>
        <v/>
      </c>
    </row>
    <row r="56" spans="1:31">
      <c r="A56">
        <v>82</v>
      </c>
      <c r="B56" s="50" t="str">
        <f>IF('HOTEL Entry Form'!$C$2="","",'HOTEL Entry Form'!$C$2)</f>
        <v/>
      </c>
      <c r="D56" t="str">
        <f>IF('HOTEL Entry Form'!C96="","",'HOTEL Entry Form'!C96)</f>
        <v/>
      </c>
      <c r="E56" t="str">
        <f>IF('HOTEL Entry Form'!D96="","",'HOTEL Entry Form'!D96)</f>
        <v/>
      </c>
      <c r="F56" t="str">
        <f>IF('HOTEL Entry Form'!J96="","",'HOTEL Entry Form'!J96)</f>
        <v/>
      </c>
      <c r="G56" t="str">
        <f>IF(D56="","",'HOTEL Entry Form'!$J$8)</f>
        <v/>
      </c>
      <c r="H56" s="50" t="str">
        <f>IF(D56="","",'HOTEL Entry Form'!$E$8)</f>
        <v/>
      </c>
      <c r="I56" s="50" t="str">
        <f>IF('HOTEL Entry Form'!F96="","",'HOTEL Entry Form'!F96)</f>
        <v/>
      </c>
      <c r="J56" s="50" t="str">
        <f>IF('HOTEL Entry Form'!G96="","",'HOTEL Entry Form'!G96)</f>
        <v/>
      </c>
      <c r="K56" t="str">
        <f>IF('HOTEL Entry Form'!E96="","",'HOTEL Entry Form'!E96)</f>
        <v/>
      </c>
      <c r="L56" t="str">
        <f>IF('HOTEL Entry Form'!H96="","",'HOTEL Entry Form'!H96)</f>
        <v/>
      </c>
      <c r="M56" t="str">
        <f>IF('HOTEL Entry Form'!I96="","",'HOTEL Entry Form'!I96)</f>
        <v/>
      </c>
      <c r="N56" t="str">
        <f>IF('HOTEL Entry Form'!Z96="","",'HOTEL Entry Form'!Z96)</f>
        <v/>
      </c>
      <c r="O56" t="str">
        <f>IF('HOTEL Entry Form'!L96="","",'HOTEL Entry Form'!L96)</f>
        <v/>
      </c>
      <c r="P56" t="str">
        <f t="shared" si="2"/>
        <v/>
      </c>
      <c r="Q56" t="str">
        <f>IF('HOTEL Entry Form'!M96="choose a package","",IF('HOTEL Entry Form'!M96="","",_xlfn.XLOOKUP('HOTEL Entry Form'!DE96,'HOTEL Entry Form'!$A:$A,'HOTEL Entry Form'!$Z:$Z)))</f>
        <v/>
      </c>
      <c r="R56" t="str">
        <f>IF(D56="","",IF(M56="coach/parent","",'HOTEL Entry Form'!$D$8&amp;" "&amp;'HOTEL Entry Form'!$C$8))</f>
        <v/>
      </c>
      <c r="S56" t="str">
        <f>IF(D56="","",IF('HOTEL Entry Form'!AA96=0,"",'HOTEL Entry Form'!AA96))</f>
        <v/>
      </c>
      <c r="T56" s="50" t="str">
        <f>IF('HOTEL Entry Form'!N96="choose check-in","",IF('HOTEL Entry Form'!N96="","",'HOTEL Entry Form'!N96))</f>
        <v/>
      </c>
      <c r="U56" s="50" t="str">
        <f>IF('HOTEL Entry Form'!O96="choose check-in","",IF('HOTEL Entry Form'!O96="","",'HOTEL Entry Form'!O96))</f>
        <v/>
      </c>
      <c r="V56" s="50" t="str">
        <f>IF('HOTEL Entry Form'!Q96="choose check-in","",IF('HOTEL Entry Form'!Q96="","",'HOTEL Entry Form'!Q96))</f>
        <v/>
      </c>
      <c r="W56" s="251" t="str">
        <f>IF('HOTEL Entry Form'!R96="","",'HOTEL Entry Form'!R96)</f>
        <v/>
      </c>
      <c r="X56" t="str">
        <f>IF('HOTEL Entry Form'!S96="","",'HOTEL Entry Form'!S96)</f>
        <v/>
      </c>
      <c r="Y56" s="50" t="str">
        <f>IF('HOTEL Entry Form'!T96="choose check-in","",IF('HOTEL Entry Form'!T96="","",'HOTEL Entry Form'!T96))</f>
        <v/>
      </c>
      <c r="Z56" s="251" t="str">
        <f>IF('HOTEL Entry Form'!U96="","",'HOTEL Entry Form'!U96)</f>
        <v/>
      </c>
      <c r="AA56" t="str">
        <f>IF('HOTEL Entry Form'!V96="","",'HOTEL Entry Form'!V96)</f>
        <v/>
      </c>
      <c r="AB56" t="str">
        <f>IF(D56="","",IF('HOTEL Entry Form'!CR96=0,"",'HOTEL Entry Form'!CR96))</f>
        <v/>
      </c>
      <c r="AC56" t="str">
        <f>IF(D56="","",IF('HOTEL Entry Form'!CS96=0,"",'HOTEL Entry Form'!CS96))</f>
        <v/>
      </c>
      <c r="AD56" t="str">
        <f>IF(D56="","",IF('HOTEL Entry Form'!W96=0,"",'HOTEL Entry Form'!W96))</f>
        <v/>
      </c>
      <c r="AE56" t="str">
        <f>IF(D56="","",IF('HOTEL Entry Form'!X96=0,"",'HOTEL Entry Form'!X96))</f>
        <v/>
      </c>
    </row>
    <row r="57" spans="1:31">
      <c r="A57">
        <v>83</v>
      </c>
      <c r="B57" s="50" t="str">
        <f>IF('HOTEL Entry Form'!$C$2="","",'HOTEL Entry Form'!$C$2)</f>
        <v/>
      </c>
      <c r="D57" t="str">
        <f>IF('HOTEL Entry Form'!C97="","",'HOTEL Entry Form'!C97)</f>
        <v/>
      </c>
      <c r="E57" t="str">
        <f>IF('HOTEL Entry Form'!D97="","",'HOTEL Entry Form'!D97)</f>
        <v/>
      </c>
      <c r="F57" t="str">
        <f>IF('HOTEL Entry Form'!J97="","",'HOTEL Entry Form'!J97)</f>
        <v/>
      </c>
      <c r="G57" t="str">
        <f>IF(D57="","",'HOTEL Entry Form'!$J$8)</f>
        <v/>
      </c>
      <c r="H57" s="50" t="str">
        <f>IF(D57="","",'HOTEL Entry Form'!$E$8)</f>
        <v/>
      </c>
      <c r="I57" s="50" t="str">
        <f>IF('HOTEL Entry Form'!F97="","",'HOTEL Entry Form'!F97)</f>
        <v/>
      </c>
      <c r="J57" s="50" t="str">
        <f>IF('HOTEL Entry Form'!G97="","",'HOTEL Entry Form'!G97)</f>
        <v/>
      </c>
      <c r="K57" t="str">
        <f>IF('HOTEL Entry Form'!E97="","",'HOTEL Entry Form'!E97)</f>
        <v/>
      </c>
      <c r="L57" t="str">
        <f>IF('HOTEL Entry Form'!H97="","",'HOTEL Entry Form'!H97)</f>
        <v/>
      </c>
      <c r="M57" t="str">
        <f>IF('HOTEL Entry Form'!I97="","",'HOTEL Entry Form'!I97)</f>
        <v/>
      </c>
      <c r="N57" t="str">
        <f>IF('HOTEL Entry Form'!Z97="","",'HOTEL Entry Form'!Z97)</f>
        <v/>
      </c>
      <c r="O57" t="str">
        <f>IF('HOTEL Entry Form'!L97="","",'HOTEL Entry Form'!L97)</f>
        <v/>
      </c>
      <c r="P57" t="str">
        <f t="shared" si="2"/>
        <v/>
      </c>
      <c r="Q57" t="str">
        <f>IF('HOTEL Entry Form'!M97="choose a package","",IF('HOTEL Entry Form'!M97="","",_xlfn.XLOOKUP('HOTEL Entry Form'!DE97,'HOTEL Entry Form'!$A:$A,'HOTEL Entry Form'!$Z:$Z)))</f>
        <v/>
      </c>
      <c r="R57" t="str">
        <f>IF(D57="","",IF(M57="coach/parent","",'HOTEL Entry Form'!$D$8&amp;" "&amp;'HOTEL Entry Form'!$C$8))</f>
        <v/>
      </c>
      <c r="S57" t="str">
        <f>IF(D57="","",IF('HOTEL Entry Form'!AA97=0,"",'HOTEL Entry Form'!AA97))</f>
        <v/>
      </c>
      <c r="T57" s="50" t="str">
        <f>IF('HOTEL Entry Form'!N97="choose check-in","",IF('HOTEL Entry Form'!N97="","",'HOTEL Entry Form'!N97))</f>
        <v/>
      </c>
      <c r="U57" s="50" t="str">
        <f>IF('HOTEL Entry Form'!O97="choose check-in","",IF('HOTEL Entry Form'!O97="","",'HOTEL Entry Form'!O97))</f>
        <v/>
      </c>
      <c r="V57" s="50" t="str">
        <f>IF('HOTEL Entry Form'!Q97="choose check-in","",IF('HOTEL Entry Form'!Q97="","",'HOTEL Entry Form'!Q97))</f>
        <v/>
      </c>
      <c r="W57" s="251" t="str">
        <f>IF('HOTEL Entry Form'!R97="","",'HOTEL Entry Form'!R97)</f>
        <v/>
      </c>
      <c r="X57" t="str">
        <f>IF('HOTEL Entry Form'!S97="","",'HOTEL Entry Form'!S97)</f>
        <v/>
      </c>
      <c r="Y57" s="50" t="str">
        <f>IF('HOTEL Entry Form'!T97="choose check-in","",IF('HOTEL Entry Form'!T97="","",'HOTEL Entry Form'!T97))</f>
        <v/>
      </c>
      <c r="Z57" s="251" t="str">
        <f>IF('HOTEL Entry Form'!U97="","",'HOTEL Entry Form'!U97)</f>
        <v/>
      </c>
      <c r="AA57" t="str">
        <f>IF('HOTEL Entry Form'!V97="","",'HOTEL Entry Form'!V97)</f>
        <v/>
      </c>
      <c r="AB57" t="str">
        <f>IF(D57="","",IF('HOTEL Entry Form'!CR97=0,"",'HOTEL Entry Form'!CR97))</f>
        <v/>
      </c>
      <c r="AC57" t="str">
        <f>IF(D57="","",IF('HOTEL Entry Form'!CS97=0,"",'HOTEL Entry Form'!CS97))</f>
        <v/>
      </c>
      <c r="AD57" t="str">
        <f>IF(D57="","",IF('HOTEL Entry Form'!W97=0,"",'HOTEL Entry Form'!W97))</f>
        <v/>
      </c>
      <c r="AE57" t="str">
        <f>IF(D57="","",IF('HOTEL Entry Form'!X97=0,"",'HOTEL Entry Form'!X97))</f>
        <v/>
      </c>
    </row>
    <row r="58" spans="1:31">
      <c r="A58">
        <v>85</v>
      </c>
      <c r="B58" s="50" t="str">
        <f>IF('HOTEL Entry Form'!$C$2="","",'HOTEL Entry Form'!$C$2)</f>
        <v/>
      </c>
      <c r="D58" t="str">
        <f>IF('HOTEL Entry Form'!C99="","",'HOTEL Entry Form'!C99)</f>
        <v/>
      </c>
      <c r="E58" t="str">
        <f>IF('HOTEL Entry Form'!D99="","",'HOTEL Entry Form'!D99)</f>
        <v/>
      </c>
      <c r="F58" t="str">
        <f>IF('HOTEL Entry Form'!J99="","",'HOTEL Entry Form'!J99)</f>
        <v/>
      </c>
      <c r="G58" t="str">
        <f>IF(D58="","",'HOTEL Entry Form'!$J$8)</f>
        <v/>
      </c>
      <c r="H58" s="50" t="str">
        <f>IF(D58="","",'HOTEL Entry Form'!$E$8)</f>
        <v/>
      </c>
      <c r="I58" s="50" t="str">
        <f>IF('HOTEL Entry Form'!F99="","",'HOTEL Entry Form'!F99)</f>
        <v/>
      </c>
      <c r="J58" s="50" t="str">
        <f>IF('HOTEL Entry Form'!G99="","",'HOTEL Entry Form'!G99)</f>
        <v/>
      </c>
      <c r="K58" t="str">
        <f>IF('HOTEL Entry Form'!E99="","",'HOTEL Entry Form'!E99)</f>
        <v/>
      </c>
      <c r="L58" t="str">
        <f>IF('HOTEL Entry Form'!H99="","",'HOTEL Entry Form'!H99)</f>
        <v/>
      </c>
      <c r="M58" t="str">
        <f>IF('HOTEL Entry Form'!I99="","",'HOTEL Entry Form'!I99)</f>
        <v/>
      </c>
      <c r="N58" t="str">
        <f>IF('HOTEL Entry Form'!Z99="","",'HOTEL Entry Form'!Z99)</f>
        <v/>
      </c>
      <c r="O58" t="str">
        <f>IF('HOTEL Entry Form'!L99="","",'HOTEL Entry Form'!L99)</f>
        <v/>
      </c>
      <c r="P58" t="str">
        <f t="shared" si="2"/>
        <v/>
      </c>
      <c r="Q58" t="str">
        <f>IF('HOTEL Entry Form'!M99="choose a package","",IF('HOTEL Entry Form'!M99="","",_xlfn.XLOOKUP('HOTEL Entry Form'!DE99,'HOTEL Entry Form'!$A:$A,'HOTEL Entry Form'!$Z:$Z)))</f>
        <v/>
      </c>
      <c r="R58" t="str">
        <f>IF(D58="","",IF(M58="coach/parent","",'HOTEL Entry Form'!$D$8&amp;" "&amp;'HOTEL Entry Form'!$C$8))</f>
        <v/>
      </c>
      <c r="S58" t="str">
        <f>IF(D58="","",IF('HOTEL Entry Form'!AA99=0,"",'HOTEL Entry Form'!AA99))</f>
        <v/>
      </c>
      <c r="T58" s="50" t="str">
        <f>IF('HOTEL Entry Form'!N99="choose check-in","",IF('HOTEL Entry Form'!N99="","",'HOTEL Entry Form'!N99))</f>
        <v/>
      </c>
      <c r="U58" s="50" t="str">
        <f>IF('HOTEL Entry Form'!O99="choose check-in","",IF('HOTEL Entry Form'!O99="","",'HOTEL Entry Form'!O99))</f>
        <v/>
      </c>
      <c r="V58" s="50" t="str">
        <f>IF('HOTEL Entry Form'!Q99="choose check-in","",IF('HOTEL Entry Form'!Q99="","",'HOTEL Entry Form'!Q99))</f>
        <v/>
      </c>
      <c r="W58" s="251" t="str">
        <f>IF('HOTEL Entry Form'!R99="","",'HOTEL Entry Form'!R99)</f>
        <v/>
      </c>
      <c r="X58" t="str">
        <f>IF('HOTEL Entry Form'!S99="","",'HOTEL Entry Form'!S99)</f>
        <v/>
      </c>
      <c r="Y58" s="50" t="str">
        <f>IF('HOTEL Entry Form'!T99="choose check-in","",IF('HOTEL Entry Form'!T99="","",'HOTEL Entry Form'!T99))</f>
        <v/>
      </c>
      <c r="Z58" s="251" t="str">
        <f>IF('HOTEL Entry Form'!U99="","",'HOTEL Entry Form'!U99)</f>
        <v/>
      </c>
      <c r="AA58" t="str">
        <f>IF('HOTEL Entry Form'!V99="","",'HOTEL Entry Form'!V99)</f>
        <v/>
      </c>
      <c r="AB58" t="str">
        <f>IF(D58="","",IF('HOTEL Entry Form'!CR99=0,"",'HOTEL Entry Form'!CR99))</f>
        <v/>
      </c>
      <c r="AC58" t="str">
        <f>IF(D58="","",IF('HOTEL Entry Form'!CS99=0,"",'HOTEL Entry Form'!CS99))</f>
        <v/>
      </c>
      <c r="AD58" t="str">
        <f>IF(D58="","",IF('HOTEL Entry Form'!W99=0,"",'HOTEL Entry Form'!W99))</f>
        <v/>
      </c>
      <c r="AE58" t="str">
        <f>IF(D58="","",IF('HOTEL Entry Form'!X99=0,"",'HOTEL Entry Form'!X99))</f>
        <v/>
      </c>
    </row>
    <row r="59" spans="1:31">
      <c r="A59">
        <v>86</v>
      </c>
      <c r="B59" s="50" t="str">
        <f>IF('HOTEL Entry Form'!$C$2="","",'HOTEL Entry Form'!$C$2)</f>
        <v/>
      </c>
      <c r="D59" t="str">
        <f>IF('HOTEL Entry Form'!C100="","",'HOTEL Entry Form'!C100)</f>
        <v/>
      </c>
      <c r="E59" t="str">
        <f>IF('HOTEL Entry Form'!D100="","",'HOTEL Entry Form'!D100)</f>
        <v/>
      </c>
      <c r="F59" t="str">
        <f>IF('HOTEL Entry Form'!J100="","",'HOTEL Entry Form'!J100)</f>
        <v/>
      </c>
      <c r="G59" t="str">
        <f>IF(D59="","",'HOTEL Entry Form'!$J$8)</f>
        <v/>
      </c>
      <c r="H59" s="50" t="str">
        <f>IF(D59="","",'HOTEL Entry Form'!$E$8)</f>
        <v/>
      </c>
      <c r="I59" s="50" t="str">
        <f>IF('HOTEL Entry Form'!F100="","",'HOTEL Entry Form'!F100)</f>
        <v/>
      </c>
      <c r="J59" s="50" t="str">
        <f>IF('HOTEL Entry Form'!G100="","",'HOTEL Entry Form'!G100)</f>
        <v/>
      </c>
      <c r="K59" t="str">
        <f>IF('HOTEL Entry Form'!E100="","",'HOTEL Entry Form'!E100)</f>
        <v/>
      </c>
      <c r="L59" t="str">
        <f>IF('HOTEL Entry Form'!H100="","",'HOTEL Entry Form'!H100)</f>
        <v/>
      </c>
      <c r="M59" t="str">
        <f>IF('HOTEL Entry Form'!I100="","",'HOTEL Entry Form'!I100)</f>
        <v/>
      </c>
      <c r="N59" t="str">
        <f>IF('HOTEL Entry Form'!Z100="","",'HOTEL Entry Form'!Z100)</f>
        <v/>
      </c>
      <c r="O59" t="str">
        <f>IF('HOTEL Entry Form'!L100="","",'HOTEL Entry Form'!L100)</f>
        <v/>
      </c>
      <c r="P59" t="str">
        <f t="shared" si="2"/>
        <v/>
      </c>
      <c r="Q59" t="str">
        <f>IF('HOTEL Entry Form'!M100="choose a package","",IF('HOTEL Entry Form'!M100="","",_xlfn.XLOOKUP('HOTEL Entry Form'!DE100,'HOTEL Entry Form'!$A:$A,'HOTEL Entry Form'!$Z:$Z)))</f>
        <v/>
      </c>
      <c r="R59" t="str">
        <f>IF(D59="","",IF(M59="coach/parent","",'HOTEL Entry Form'!$D$8&amp;" "&amp;'HOTEL Entry Form'!$C$8))</f>
        <v/>
      </c>
      <c r="S59" t="str">
        <f>IF(D59="","",IF('HOTEL Entry Form'!AA100=0,"",'HOTEL Entry Form'!AA100))</f>
        <v/>
      </c>
      <c r="T59" s="50" t="str">
        <f>IF('HOTEL Entry Form'!N100="choose check-in","",IF('HOTEL Entry Form'!N100="","",'HOTEL Entry Form'!N100))</f>
        <v/>
      </c>
      <c r="U59" s="50" t="str">
        <f>IF('HOTEL Entry Form'!O100="choose check-in","",IF('HOTEL Entry Form'!O100="","",'HOTEL Entry Form'!O100))</f>
        <v/>
      </c>
      <c r="V59" s="50" t="str">
        <f>IF('HOTEL Entry Form'!Q100="choose check-in","",IF('HOTEL Entry Form'!Q100="","",'HOTEL Entry Form'!Q100))</f>
        <v/>
      </c>
      <c r="W59" s="251" t="str">
        <f>IF('HOTEL Entry Form'!R100="","",'HOTEL Entry Form'!R100)</f>
        <v/>
      </c>
      <c r="X59" t="str">
        <f>IF('HOTEL Entry Form'!S100="","",'HOTEL Entry Form'!S100)</f>
        <v/>
      </c>
      <c r="Y59" s="50" t="str">
        <f>IF('HOTEL Entry Form'!T100="choose check-in","",IF('HOTEL Entry Form'!T100="","",'HOTEL Entry Form'!T100))</f>
        <v/>
      </c>
      <c r="Z59" s="251" t="str">
        <f>IF('HOTEL Entry Form'!U100="","",'HOTEL Entry Form'!U100)</f>
        <v/>
      </c>
      <c r="AA59" t="str">
        <f>IF('HOTEL Entry Form'!V100="","",'HOTEL Entry Form'!V100)</f>
        <v/>
      </c>
      <c r="AB59" t="str">
        <f>IF(D59="","",IF('HOTEL Entry Form'!CR100=0,"",'HOTEL Entry Form'!CR100))</f>
        <v/>
      </c>
      <c r="AC59" t="str">
        <f>IF(D59="","",IF('HOTEL Entry Form'!CS100=0,"",'HOTEL Entry Form'!CS100))</f>
        <v/>
      </c>
      <c r="AD59" t="str">
        <f>IF(D59="","",IF('HOTEL Entry Form'!W100=0,"",'HOTEL Entry Form'!W100))</f>
        <v/>
      </c>
      <c r="AE59" t="str">
        <f>IF(D59="","",IF('HOTEL Entry Form'!X100=0,"",'HOTEL Entry Form'!X100))</f>
        <v/>
      </c>
    </row>
    <row r="60" spans="1:31">
      <c r="A60">
        <v>88</v>
      </c>
      <c r="B60" s="50" t="str">
        <f>IF('HOTEL Entry Form'!$C$2="","",'HOTEL Entry Form'!$C$2)</f>
        <v/>
      </c>
      <c r="D60" t="str">
        <f>IF('HOTEL Entry Form'!C102="","",'HOTEL Entry Form'!C102)</f>
        <v/>
      </c>
      <c r="E60" t="str">
        <f>IF('HOTEL Entry Form'!D102="","",'HOTEL Entry Form'!D102)</f>
        <v/>
      </c>
      <c r="F60" t="str">
        <f>IF('HOTEL Entry Form'!J102="","",'HOTEL Entry Form'!J102)</f>
        <v/>
      </c>
      <c r="G60" t="str">
        <f>IF(D60="","",'HOTEL Entry Form'!$J$8)</f>
        <v/>
      </c>
      <c r="H60" s="50" t="str">
        <f>IF(D60="","",'HOTEL Entry Form'!$E$8)</f>
        <v/>
      </c>
      <c r="I60" s="50" t="str">
        <f>IF('HOTEL Entry Form'!F102="","",'HOTEL Entry Form'!F102)</f>
        <v/>
      </c>
      <c r="J60" s="50" t="str">
        <f>IF('HOTEL Entry Form'!G102="","",'HOTEL Entry Form'!G102)</f>
        <v/>
      </c>
      <c r="K60" t="str">
        <f>IF('HOTEL Entry Form'!E102="","",'HOTEL Entry Form'!E102)</f>
        <v/>
      </c>
      <c r="L60" t="str">
        <f>IF('HOTEL Entry Form'!H102="","",'HOTEL Entry Form'!H102)</f>
        <v/>
      </c>
      <c r="M60" t="str">
        <f>IF('HOTEL Entry Form'!I102="","",'HOTEL Entry Form'!I102)</f>
        <v/>
      </c>
      <c r="N60" t="str">
        <f>IF('HOTEL Entry Form'!Z102="","",'HOTEL Entry Form'!Z102)</f>
        <v/>
      </c>
      <c r="O60" t="str">
        <f>IF('HOTEL Entry Form'!L102="","",'HOTEL Entry Form'!L102)</f>
        <v/>
      </c>
      <c r="P60" t="str">
        <f t="shared" si="2"/>
        <v/>
      </c>
      <c r="Q60" t="str">
        <f>IF('HOTEL Entry Form'!M102="choose a package","",IF('HOTEL Entry Form'!M102="","",_xlfn.XLOOKUP('HOTEL Entry Form'!DE102,'HOTEL Entry Form'!$A:$A,'HOTEL Entry Form'!$Z:$Z)))</f>
        <v/>
      </c>
      <c r="R60" t="str">
        <f>IF(D60="","",IF(M60="coach/parent","",'HOTEL Entry Form'!$D$8&amp;" "&amp;'HOTEL Entry Form'!$C$8))</f>
        <v/>
      </c>
      <c r="S60" t="str">
        <f>IF(D60="","",IF('HOTEL Entry Form'!AA102=0,"",'HOTEL Entry Form'!AA102))</f>
        <v/>
      </c>
      <c r="T60" s="50" t="str">
        <f>IF('HOTEL Entry Form'!N102="choose check-in","",IF('HOTEL Entry Form'!N102="","",'HOTEL Entry Form'!N102))</f>
        <v/>
      </c>
      <c r="U60" s="50" t="str">
        <f>IF('HOTEL Entry Form'!O102="choose check-in","",IF('HOTEL Entry Form'!O102="","",'HOTEL Entry Form'!O102))</f>
        <v/>
      </c>
      <c r="V60" s="50" t="str">
        <f>IF('HOTEL Entry Form'!Q102="choose check-in","",IF('HOTEL Entry Form'!Q102="","",'HOTEL Entry Form'!Q102))</f>
        <v/>
      </c>
      <c r="W60" s="251" t="str">
        <f>IF('HOTEL Entry Form'!R102="","",'HOTEL Entry Form'!R102)</f>
        <v/>
      </c>
      <c r="X60" t="str">
        <f>IF('HOTEL Entry Form'!S102="","",'HOTEL Entry Form'!S102)</f>
        <v/>
      </c>
      <c r="Y60" s="50" t="str">
        <f>IF('HOTEL Entry Form'!T102="choose check-in","",IF('HOTEL Entry Form'!T102="","",'HOTEL Entry Form'!T102))</f>
        <v/>
      </c>
      <c r="Z60" s="251" t="str">
        <f>IF('HOTEL Entry Form'!U102="","",'HOTEL Entry Form'!U102)</f>
        <v/>
      </c>
      <c r="AA60" t="str">
        <f>IF('HOTEL Entry Form'!V102="","",'HOTEL Entry Form'!V102)</f>
        <v/>
      </c>
      <c r="AB60" t="str">
        <f>IF(D60="","",IF('HOTEL Entry Form'!CR102=0,"",'HOTEL Entry Form'!CR102))</f>
        <v/>
      </c>
      <c r="AC60" t="str">
        <f>IF(D60="","",IF('HOTEL Entry Form'!CS102=0,"",'HOTEL Entry Form'!CS102))</f>
        <v/>
      </c>
      <c r="AD60" t="str">
        <f>IF(D60="","",IF('HOTEL Entry Form'!W102=0,"",'HOTEL Entry Form'!W102))</f>
        <v/>
      </c>
      <c r="AE60" t="str">
        <f>IF(D60="","",IF('HOTEL Entry Form'!X102=0,"",'HOTEL Entry Form'!X102))</f>
        <v/>
      </c>
    </row>
    <row r="61" spans="1:31">
      <c r="A61">
        <v>89</v>
      </c>
      <c r="B61" s="50" t="str">
        <f>IF('HOTEL Entry Form'!$C$2="","",'HOTEL Entry Form'!$C$2)</f>
        <v/>
      </c>
      <c r="D61" t="str">
        <f>IF('HOTEL Entry Form'!C103="","",'HOTEL Entry Form'!C103)</f>
        <v/>
      </c>
      <c r="E61" t="str">
        <f>IF('HOTEL Entry Form'!D103="","",'HOTEL Entry Form'!D103)</f>
        <v/>
      </c>
      <c r="F61" t="str">
        <f>IF('HOTEL Entry Form'!J103="","",'HOTEL Entry Form'!J103)</f>
        <v/>
      </c>
      <c r="G61" t="str">
        <f>IF(D61="","",'HOTEL Entry Form'!$J$8)</f>
        <v/>
      </c>
      <c r="H61" s="50" t="str">
        <f>IF(D61="","",'HOTEL Entry Form'!$E$8)</f>
        <v/>
      </c>
      <c r="I61" s="50" t="str">
        <f>IF('HOTEL Entry Form'!F103="","",'HOTEL Entry Form'!F103)</f>
        <v/>
      </c>
      <c r="J61" s="50" t="str">
        <f>IF('HOTEL Entry Form'!G103="","",'HOTEL Entry Form'!G103)</f>
        <v/>
      </c>
      <c r="K61" t="str">
        <f>IF('HOTEL Entry Form'!E103="","",'HOTEL Entry Form'!E103)</f>
        <v/>
      </c>
      <c r="L61" t="str">
        <f>IF('HOTEL Entry Form'!H103="","",'HOTEL Entry Form'!H103)</f>
        <v/>
      </c>
      <c r="M61" t="str">
        <f>IF('HOTEL Entry Form'!I103="","",'HOTEL Entry Form'!I103)</f>
        <v/>
      </c>
      <c r="N61" t="str">
        <f>IF('HOTEL Entry Form'!Z103="","",'HOTEL Entry Form'!Z103)</f>
        <v/>
      </c>
      <c r="O61" t="str">
        <f>IF('HOTEL Entry Form'!L103="","",'HOTEL Entry Form'!L103)</f>
        <v/>
      </c>
      <c r="P61" t="str">
        <f t="shared" si="2"/>
        <v/>
      </c>
      <c r="Q61" t="str">
        <f>IF('HOTEL Entry Form'!M103="choose a package","",IF('HOTEL Entry Form'!M103="","",_xlfn.XLOOKUP('HOTEL Entry Form'!DE103,'HOTEL Entry Form'!$A:$A,'HOTEL Entry Form'!$Z:$Z)))</f>
        <v/>
      </c>
      <c r="R61" t="str">
        <f>IF(D61="","",IF(M61="coach/parent","",'HOTEL Entry Form'!$D$8&amp;" "&amp;'HOTEL Entry Form'!$C$8))</f>
        <v/>
      </c>
      <c r="S61" t="str">
        <f>IF(D61="","",IF('HOTEL Entry Form'!AA103=0,"",'HOTEL Entry Form'!AA103))</f>
        <v/>
      </c>
      <c r="T61" s="50" t="str">
        <f>IF('HOTEL Entry Form'!N103="choose check-in","",IF('HOTEL Entry Form'!N103="","",'HOTEL Entry Form'!N103))</f>
        <v/>
      </c>
      <c r="U61" s="50" t="str">
        <f>IF('HOTEL Entry Form'!O103="choose check-in","",IF('HOTEL Entry Form'!O103="","",'HOTEL Entry Form'!O103))</f>
        <v/>
      </c>
      <c r="V61" s="50" t="str">
        <f>IF('HOTEL Entry Form'!Q103="choose check-in","",IF('HOTEL Entry Form'!Q103="","",'HOTEL Entry Form'!Q103))</f>
        <v/>
      </c>
      <c r="W61" s="251" t="str">
        <f>IF('HOTEL Entry Form'!R103="","",'HOTEL Entry Form'!R103)</f>
        <v/>
      </c>
      <c r="X61" t="str">
        <f>IF('HOTEL Entry Form'!S103="","",'HOTEL Entry Form'!S103)</f>
        <v/>
      </c>
      <c r="Y61" s="50" t="str">
        <f>IF('HOTEL Entry Form'!T103="choose check-in","",IF('HOTEL Entry Form'!T103="","",'HOTEL Entry Form'!T103))</f>
        <v/>
      </c>
      <c r="Z61" s="251" t="str">
        <f>IF('HOTEL Entry Form'!U103="","",'HOTEL Entry Form'!U103)</f>
        <v/>
      </c>
      <c r="AA61" t="str">
        <f>IF('HOTEL Entry Form'!V103="","",'HOTEL Entry Form'!V103)</f>
        <v/>
      </c>
      <c r="AB61" t="str">
        <f>IF(D61="","",IF('HOTEL Entry Form'!CR103=0,"",'HOTEL Entry Form'!CR103))</f>
        <v/>
      </c>
      <c r="AC61" t="str">
        <f>IF(D61="","",IF('HOTEL Entry Form'!CS103=0,"",'HOTEL Entry Form'!CS103))</f>
        <v/>
      </c>
      <c r="AD61" t="str">
        <f>IF(D61="","",IF('HOTEL Entry Form'!W103=0,"",'HOTEL Entry Form'!W103))</f>
        <v/>
      </c>
      <c r="AE61" t="str">
        <f>IF(D61="","",IF('HOTEL Entry Form'!X103=0,"",'HOTEL Entry Form'!X103))</f>
        <v/>
      </c>
    </row>
    <row r="62" spans="1:31">
      <c r="A62">
        <v>91</v>
      </c>
      <c r="B62" s="50" t="str">
        <f>IF('HOTEL Entry Form'!$C$2="","",'HOTEL Entry Form'!$C$2)</f>
        <v/>
      </c>
      <c r="D62" t="str">
        <f>IF('HOTEL Entry Form'!C105="","",'HOTEL Entry Form'!C105)</f>
        <v/>
      </c>
      <c r="E62" t="str">
        <f>IF('HOTEL Entry Form'!D105="","",'HOTEL Entry Form'!D105)</f>
        <v/>
      </c>
      <c r="F62" t="str">
        <f>IF('HOTEL Entry Form'!J105="","",'HOTEL Entry Form'!J105)</f>
        <v/>
      </c>
      <c r="G62" t="str">
        <f>IF(D62="","",'HOTEL Entry Form'!$J$8)</f>
        <v/>
      </c>
      <c r="H62" s="50" t="str">
        <f>IF(D62="","",'HOTEL Entry Form'!$E$8)</f>
        <v/>
      </c>
      <c r="I62" s="50" t="str">
        <f>IF('HOTEL Entry Form'!F105="","",'HOTEL Entry Form'!F105)</f>
        <v/>
      </c>
      <c r="J62" s="50" t="str">
        <f>IF('HOTEL Entry Form'!G105="","",'HOTEL Entry Form'!G105)</f>
        <v/>
      </c>
      <c r="K62" t="str">
        <f>IF('HOTEL Entry Form'!E105="","",'HOTEL Entry Form'!E105)</f>
        <v/>
      </c>
      <c r="L62" t="str">
        <f>IF('HOTEL Entry Form'!H105="","",'HOTEL Entry Form'!H105)</f>
        <v/>
      </c>
      <c r="M62" t="str">
        <f>IF('HOTEL Entry Form'!I105="","",'HOTEL Entry Form'!I105)</f>
        <v/>
      </c>
      <c r="N62" t="str">
        <f>IF('HOTEL Entry Form'!Z105="","",'HOTEL Entry Form'!Z105)</f>
        <v/>
      </c>
      <c r="O62" t="str">
        <f>IF('HOTEL Entry Form'!L105="","",'HOTEL Entry Form'!L105)</f>
        <v/>
      </c>
      <c r="P62" t="str">
        <f t="shared" si="2"/>
        <v/>
      </c>
      <c r="Q62" t="str">
        <f>IF('HOTEL Entry Form'!M105="choose a package","",IF('HOTEL Entry Form'!M105="","",_xlfn.XLOOKUP('HOTEL Entry Form'!DE105,'HOTEL Entry Form'!$A:$A,'HOTEL Entry Form'!$Z:$Z)))</f>
        <v/>
      </c>
      <c r="R62" t="str">
        <f>IF(D62="","",IF(M62="coach/parent","",'HOTEL Entry Form'!$D$8&amp;" "&amp;'HOTEL Entry Form'!$C$8))</f>
        <v/>
      </c>
      <c r="S62" t="str">
        <f>IF(D62="","",IF('HOTEL Entry Form'!AA105=0,"",'HOTEL Entry Form'!AA105))</f>
        <v/>
      </c>
      <c r="T62" s="50" t="str">
        <f>IF('HOTEL Entry Form'!N105="choose check-in","",IF('HOTEL Entry Form'!N105="","",'HOTEL Entry Form'!N105))</f>
        <v/>
      </c>
      <c r="U62" s="50" t="str">
        <f>IF('HOTEL Entry Form'!O105="choose check-in","",IF('HOTEL Entry Form'!O105="","",'HOTEL Entry Form'!O105))</f>
        <v/>
      </c>
      <c r="V62" s="50" t="str">
        <f>IF('HOTEL Entry Form'!Q105="choose check-in","",IF('HOTEL Entry Form'!Q105="","",'HOTEL Entry Form'!Q105))</f>
        <v/>
      </c>
      <c r="W62" s="251" t="str">
        <f>IF('HOTEL Entry Form'!R105="","",'HOTEL Entry Form'!R105)</f>
        <v/>
      </c>
      <c r="X62" t="str">
        <f>IF('HOTEL Entry Form'!S105="","",'HOTEL Entry Form'!S105)</f>
        <v/>
      </c>
      <c r="Y62" s="50" t="str">
        <f>IF('HOTEL Entry Form'!T105="choose check-in","",IF('HOTEL Entry Form'!T105="","",'HOTEL Entry Form'!T105))</f>
        <v/>
      </c>
      <c r="Z62" s="251" t="str">
        <f>IF('HOTEL Entry Form'!U105="","",'HOTEL Entry Form'!U105)</f>
        <v/>
      </c>
      <c r="AA62" t="str">
        <f>IF('HOTEL Entry Form'!V105="","",'HOTEL Entry Form'!V105)</f>
        <v/>
      </c>
      <c r="AB62" t="str">
        <f>IF(D62="","",IF('HOTEL Entry Form'!CR105=0,"",'HOTEL Entry Form'!CR105))</f>
        <v/>
      </c>
      <c r="AC62" t="str">
        <f>IF(D62="","",IF('HOTEL Entry Form'!CS105=0,"",'HOTEL Entry Form'!CS105))</f>
        <v/>
      </c>
      <c r="AD62" t="str">
        <f>IF(D62="","",IF('HOTEL Entry Form'!W105=0,"",'HOTEL Entry Form'!W105))</f>
        <v/>
      </c>
      <c r="AE62" t="str">
        <f>IF(D62="","",IF('HOTEL Entry Form'!X105=0,"",'HOTEL Entry Form'!X105))</f>
        <v/>
      </c>
    </row>
    <row r="63" spans="1:31">
      <c r="A63">
        <v>92</v>
      </c>
      <c r="B63" s="50" t="str">
        <f>IF('HOTEL Entry Form'!$C$2="","",'HOTEL Entry Form'!$C$2)</f>
        <v/>
      </c>
      <c r="D63" t="str">
        <f>IF('HOTEL Entry Form'!C106="","",'HOTEL Entry Form'!C106)</f>
        <v/>
      </c>
      <c r="E63" t="str">
        <f>IF('HOTEL Entry Form'!D106="","",'HOTEL Entry Form'!D106)</f>
        <v/>
      </c>
      <c r="F63" t="str">
        <f>IF('HOTEL Entry Form'!J106="","",'HOTEL Entry Form'!J106)</f>
        <v/>
      </c>
      <c r="G63" t="str">
        <f>IF(D63="","",'HOTEL Entry Form'!$J$8)</f>
        <v/>
      </c>
      <c r="H63" s="50" t="str">
        <f>IF(D63="","",'HOTEL Entry Form'!$E$8)</f>
        <v/>
      </c>
      <c r="I63" s="50" t="str">
        <f>IF('HOTEL Entry Form'!F106="","",'HOTEL Entry Form'!F106)</f>
        <v/>
      </c>
      <c r="J63" s="50" t="str">
        <f>IF('HOTEL Entry Form'!G106="","",'HOTEL Entry Form'!G106)</f>
        <v/>
      </c>
      <c r="K63" t="str">
        <f>IF('HOTEL Entry Form'!E106="","",'HOTEL Entry Form'!E106)</f>
        <v/>
      </c>
      <c r="L63" t="str">
        <f>IF('HOTEL Entry Form'!H106="","",'HOTEL Entry Form'!H106)</f>
        <v/>
      </c>
      <c r="M63" t="str">
        <f>IF('HOTEL Entry Form'!I106="","",'HOTEL Entry Form'!I106)</f>
        <v/>
      </c>
      <c r="N63" t="str">
        <f>IF('HOTEL Entry Form'!Z106="","",'HOTEL Entry Form'!Z106)</f>
        <v/>
      </c>
      <c r="O63" t="str">
        <f>IF('HOTEL Entry Form'!L106="","",'HOTEL Entry Form'!L106)</f>
        <v/>
      </c>
      <c r="P63" t="str">
        <f t="shared" si="2"/>
        <v/>
      </c>
      <c r="Q63" t="str">
        <f>IF('HOTEL Entry Form'!M106="choose a package","",IF('HOTEL Entry Form'!M106="","",_xlfn.XLOOKUP('HOTEL Entry Form'!DE106,'HOTEL Entry Form'!$A:$A,'HOTEL Entry Form'!$Z:$Z)))</f>
        <v/>
      </c>
      <c r="R63" t="str">
        <f>IF(D63="","",IF(M63="coach/parent","",'HOTEL Entry Form'!$D$8&amp;" "&amp;'HOTEL Entry Form'!$C$8))</f>
        <v/>
      </c>
      <c r="S63" t="str">
        <f>IF(D63="","",IF('HOTEL Entry Form'!AA106=0,"",'HOTEL Entry Form'!AA106))</f>
        <v/>
      </c>
      <c r="T63" s="50" t="str">
        <f>IF('HOTEL Entry Form'!N106="choose check-in","",IF('HOTEL Entry Form'!N106="","",'HOTEL Entry Form'!N106))</f>
        <v/>
      </c>
      <c r="U63" s="50" t="str">
        <f>IF('HOTEL Entry Form'!O106="choose check-in","",IF('HOTEL Entry Form'!O106="","",'HOTEL Entry Form'!O106))</f>
        <v/>
      </c>
      <c r="V63" s="50" t="str">
        <f>IF('HOTEL Entry Form'!Q106="choose check-in","",IF('HOTEL Entry Form'!Q106="","",'HOTEL Entry Form'!Q106))</f>
        <v/>
      </c>
      <c r="W63" s="251" t="str">
        <f>IF('HOTEL Entry Form'!R106="","",'HOTEL Entry Form'!R106)</f>
        <v/>
      </c>
      <c r="X63" t="str">
        <f>IF('HOTEL Entry Form'!S106="","",'HOTEL Entry Form'!S106)</f>
        <v/>
      </c>
      <c r="Y63" s="50" t="str">
        <f>IF('HOTEL Entry Form'!T106="choose check-in","",IF('HOTEL Entry Form'!T106="","",'HOTEL Entry Form'!T106))</f>
        <v/>
      </c>
      <c r="Z63" s="251" t="str">
        <f>IF('HOTEL Entry Form'!U106="","",'HOTEL Entry Form'!U106)</f>
        <v/>
      </c>
      <c r="AA63" t="str">
        <f>IF('HOTEL Entry Form'!V106="","",'HOTEL Entry Form'!V106)</f>
        <v/>
      </c>
      <c r="AB63" t="str">
        <f>IF(D63="","",IF('HOTEL Entry Form'!CR106=0,"",'HOTEL Entry Form'!CR106))</f>
        <v/>
      </c>
      <c r="AC63" t="str">
        <f>IF(D63="","",IF('HOTEL Entry Form'!CS106=0,"",'HOTEL Entry Form'!CS106))</f>
        <v/>
      </c>
      <c r="AD63" t="str">
        <f>IF(D63="","",IF('HOTEL Entry Form'!W106=0,"",'HOTEL Entry Form'!W106))</f>
        <v/>
      </c>
      <c r="AE63" t="str">
        <f>IF(D63="","",IF('HOTEL Entry Form'!X106=0,"",'HOTEL Entry Form'!X106))</f>
        <v/>
      </c>
    </row>
    <row r="64" spans="1:31">
      <c r="A64">
        <v>94</v>
      </c>
      <c r="B64" s="50" t="str">
        <f>IF('HOTEL Entry Form'!$C$2="","",'HOTEL Entry Form'!$C$2)</f>
        <v/>
      </c>
      <c r="D64" t="str">
        <f>IF('HOTEL Entry Form'!C108="","",'HOTEL Entry Form'!C108)</f>
        <v/>
      </c>
      <c r="E64" t="str">
        <f>IF('HOTEL Entry Form'!D108="","",'HOTEL Entry Form'!D108)</f>
        <v/>
      </c>
      <c r="F64" t="str">
        <f>IF('HOTEL Entry Form'!J108="","",'HOTEL Entry Form'!J108)</f>
        <v/>
      </c>
      <c r="G64" t="str">
        <f>IF(D64="","",'HOTEL Entry Form'!$J$8)</f>
        <v/>
      </c>
      <c r="H64" s="50" t="str">
        <f>IF(D64="","",'HOTEL Entry Form'!$E$8)</f>
        <v/>
      </c>
      <c r="I64" s="50" t="str">
        <f>IF('HOTEL Entry Form'!F108="","",'HOTEL Entry Form'!F108)</f>
        <v/>
      </c>
      <c r="J64" s="50" t="str">
        <f>IF('HOTEL Entry Form'!G108="","",'HOTEL Entry Form'!G108)</f>
        <v/>
      </c>
      <c r="K64" t="str">
        <f>IF('HOTEL Entry Form'!E108="","",'HOTEL Entry Form'!E108)</f>
        <v/>
      </c>
      <c r="L64" t="str">
        <f>IF('HOTEL Entry Form'!H108="","",'HOTEL Entry Form'!H108)</f>
        <v/>
      </c>
      <c r="M64" t="str">
        <f>IF('HOTEL Entry Form'!I108="","",'HOTEL Entry Form'!I108)</f>
        <v/>
      </c>
      <c r="N64" t="str">
        <f>IF('HOTEL Entry Form'!Z108="","",'HOTEL Entry Form'!Z108)</f>
        <v/>
      </c>
      <c r="O64" t="str">
        <f>IF('HOTEL Entry Form'!L108="","",'HOTEL Entry Form'!L108)</f>
        <v/>
      </c>
      <c r="P64" t="str">
        <f t="shared" si="2"/>
        <v/>
      </c>
      <c r="Q64" t="str">
        <f>IF('HOTEL Entry Form'!M108="choose a package","",IF('HOTEL Entry Form'!M108="","",_xlfn.XLOOKUP('HOTEL Entry Form'!DE108,'HOTEL Entry Form'!$A:$A,'HOTEL Entry Form'!$Z:$Z)))</f>
        <v/>
      </c>
      <c r="R64" t="str">
        <f>IF(D64="","",IF(M64="coach/parent","",'HOTEL Entry Form'!$D$8&amp;" "&amp;'HOTEL Entry Form'!$C$8))</f>
        <v/>
      </c>
      <c r="S64" t="str">
        <f>IF(D64="","",IF('HOTEL Entry Form'!AA108=0,"",'HOTEL Entry Form'!AA108))</f>
        <v/>
      </c>
      <c r="T64" s="50" t="str">
        <f>IF('HOTEL Entry Form'!N108="choose check-in","",IF('HOTEL Entry Form'!N108="","",'HOTEL Entry Form'!N108))</f>
        <v/>
      </c>
      <c r="U64" s="50" t="str">
        <f>IF('HOTEL Entry Form'!O108="choose check-in","",IF('HOTEL Entry Form'!O108="","",'HOTEL Entry Form'!O108))</f>
        <v/>
      </c>
      <c r="V64" s="50" t="str">
        <f>IF('HOTEL Entry Form'!Q108="choose check-in","",IF('HOTEL Entry Form'!Q108="","",'HOTEL Entry Form'!Q108))</f>
        <v/>
      </c>
      <c r="W64" s="251" t="str">
        <f>IF('HOTEL Entry Form'!R108="","",'HOTEL Entry Form'!R108)</f>
        <v/>
      </c>
      <c r="X64" t="str">
        <f>IF('HOTEL Entry Form'!S108="","",'HOTEL Entry Form'!S108)</f>
        <v/>
      </c>
      <c r="Y64" s="50" t="str">
        <f>IF('HOTEL Entry Form'!T108="choose check-in","",IF('HOTEL Entry Form'!T108="","",'HOTEL Entry Form'!T108))</f>
        <v/>
      </c>
      <c r="Z64" s="251" t="str">
        <f>IF('HOTEL Entry Form'!U108="","",'HOTEL Entry Form'!U108)</f>
        <v/>
      </c>
      <c r="AA64" t="str">
        <f>IF('HOTEL Entry Form'!V108="","",'HOTEL Entry Form'!V108)</f>
        <v/>
      </c>
      <c r="AB64" t="str">
        <f>IF(D64="","",IF('HOTEL Entry Form'!CR108=0,"",'HOTEL Entry Form'!CR108))</f>
        <v/>
      </c>
      <c r="AC64" t="str">
        <f>IF(D64="","",IF('HOTEL Entry Form'!CS108=0,"",'HOTEL Entry Form'!CS108))</f>
        <v/>
      </c>
      <c r="AD64" t="str">
        <f>IF(D64="","",IF('HOTEL Entry Form'!W108=0,"",'HOTEL Entry Form'!W108))</f>
        <v/>
      </c>
      <c r="AE64" t="str">
        <f>IF(D64="","",IF('HOTEL Entry Form'!X108=0,"",'HOTEL Entry Form'!X108))</f>
        <v/>
      </c>
    </row>
    <row r="65" spans="1:31">
      <c r="A65">
        <v>95</v>
      </c>
      <c r="B65" s="50" t="str">
        <f>IF('HOTEL Entry Form'!$C$2="","",'HOTEL Entry Form'!$C$2)</f>
        <v/>
      </c>
      <c r="D65" t="str">
        <f>IF('HOTEL Entry Form'!C109="","",'HOTEL Entry Form'!C109)</f>
        <v/>
      </c>
      <c r="E65" t="str">
        <f>IF('HOTEL Entry Form'!D109="","",'HOTEL Entry Form'!D109)</f>
        <v/>
      </c>
      <c r="F65" t="str">
        <f>IF('HOTEL Entry Form'!J109="","",'HOTEL Entry Form'!J109)</f>
        <v/>
      </c>
      <c r="G65" t="str">
        <f>IF(D65="","",'HOTEL Entry Form'!$J$8)</f>
        <v/>
      </c>
      <c r="H65" s="50" t="str">
        <f>IF(D65="","",'HOTEL Entry Form'!$E$8)</f>
        <v/>
      </c>
      <c r="I65" s="50" t="str">
        <f>IF('HOTEL Entry Form'!F109="","",'HOTEL Entry Form'!F109)</f>
        <v/>
      </c>
      <c r="J65" s="50" t="str">
        <f>IF('HOTEL Entry Form'!G109="","",'HOTEL Entry Form'!G109)</f>
        <v/>
      </c>
      <c r="K65" t="str">
        <f>IF('HOTEL Entry Form'!E109="","",'HOTEL Entry Form'!E109)</f>
        <v/>
      </c>
      <c r="L65" t="str">
        <f>IF('HOTEL Entry Form'!H109="","",'HOTEL Entry Form'!H109)</f>
        <v/>
      </c>
      <c r="M65" t="str">
        <f>IF('HOTEL Entry Form'!I109="","",'HOTEL Entry Form'!I109)</f>
        <v/>
      </c>
      <c r="N65" t="str">
        <f>IF('HOTEL Entry Form'!Z109="","",'HOTEL Entry Form'!Z109)</f>
        <v/>
      </c>
      <c r="O65" t="str">
        <f>IF('HOTEL Entry Form'!L109="","",'HOTEL Entry Form'!L109)</f>
        <v/>
      </c>
      <c r="P65" t="str">
        <f t="shared" si="2"/>
        <v/>
      </c>
      <c r="Q65" t="str">
        <f>IF('HOTEL Entry Form'!M109="choose a package","",IF('HOTEL Entry Form'!M109="","",_xlfn.XLOOKUP('HOTEL Entry Form'!DE109,'HOTEL Entry Form'!$A:$A,'HOTEL Entry Form'!$Z:$Z)))</f>
        <v/>
      </c>
      <c r="R65" t="str">
        <f>IF(D65="","",IF(M65="coach/parent","",'HOTEL Entry Form'!$D$8&amp;" "&amp;'HOTEL Entry Form'!$C$8))</f>
        <v/>
      </c>
      <c r="S65" t="str">
        <f>IF(D65="","",IF('HOTEL Entry Form'!AA109=0,"",'HOTEL Entry Form'!AA109))</f>
        <v/>
      </c>
      <c r="T65" s="50" t="str">
        <f>IF('HOTEL Entry Form'!N109="choose check-in","",IF('HOTEL Entry Form'!N109="","",'HOTEL Entry Form'!N109))</f>
        <v/>
      </c>
      <c r="U65" s="50" t="str">
        <f>IF('HOTEL Entry Form'!O109="choose check-in","",IF('HOTEL Entry Form'!O109="","",'HOTEL Entry Form'!O109))</f>
        <v/>
      </c>
      <c r="V65" s="50" t="str">
        <f>IF('HOTEL Entry Form'!Q109="choose check-in","",IF('HOTEL Entry Form'!Q109="","",'HOTEL Entry Form'!Q109))</f>
        <v/>
      </c>
      <c r="W65" s="251" t="str">
        <f>IF('HOTEL Entry Form'!R109="","",'HOTEL Entry Form'!R109)</f>
        <v/>
      </c>
      <c r="X65" t="str">
        <f>IF('HOTEL Entry Form'!S109="","",'HOTEL Entry Form'!S109)</f>
        <v/>
      </c>
      <c r="Y65" s="50" t="str">
        <f>IF('HOTEL Entry Form'!T109="choose check-in","",IF('HOTEL Entry Form'!T109="","",'HOTEL Entry Form'!T109))</f>
        <v/>
      </c>
      <c r="Z65" s="251" t="str">
        <f>IF('HOTEL Entry Form'!U109="","",'HOTEL Entry Form'!U109)</f>
        <v/>
      </c>
      <c r="AA65" t="str">
        <f>IF('HOTEL Entry Form'!V109="","",'HOTEL Entry Form'!V109)</f>
        <v/>
      </c>
      <c r="AB65" t="str">
        <f>IF(D65="","",IF('HOTEL Entry Form'!CR109=0,"",'HOTEL Entry Form'!CR109))</f>
        <v/>
      </c>
      <c r="AC65" t="str">
        <f>IF(D65="","",IF('HOTEL Entry Form'!CS109=0,"",'HOTEL Entry Form'!CS109))</f>
        <v/>
      </c>
      <c r="AD65" t="str">
        <f>IF(D65="","",IF('HOTEL Entry Form'!W109=0,"",'HOTEL Entry Form'!W109))</f>
        <v/>
      </c>
      <c r="AE65" t="str">
        <f>IF(D65="","",IF('HOTEL Entry Form'!X109=0,"",'HOTEL Entry Form'!X109))</f>
        <v/>
      </c>
    </row>
    <row r="66" spans="1:31">
      <c r="A66">
        <v>97</v>
      </c>
      <c r="B66" s="50" t="str">
        <f>IF('HOTEL Entry Form'!$C$2="","",'HOTEL Entry Form'!$C$2)</f>
        <v/>
      </c>
      <c r="D66" t="str">
        <f>IF('HOTEL Entry Form'!C111="","",'HOTEL Entry Form'!C111)</f>
        <v/>
      </c>
      <c r="E66" t="str">
        <f>IF('HOTEL Entry Form'!D111="","",'HOTEL Entry Form'!D111)</f>
        <v/>
      </c>
      <c r="F66" t="str">
        <f>IF('HOTEL Entry Form'!J111="","",'HOTEL Entry Form'!J111)</f>
        <v/>
      </c>
      <c r="G66" t="str">
        <f>IF(D66="","",'HOTEL Entry Form'!$J$8)</f>
        <v/>
      </c>
      <c r="H66" s="50" t="str">
        <f>IF(D66="","",'HOTEL Entry Form'!$E$8)</f>
        <v/>
      </c>
      <c r="I66" s="50" t="str">
        <f>IF('HOTEL Entry Form'!F111="","",'HOTEL Entry Form'!F111)</f>
        <v/>
      </c>
      <c r="J66" s="50" t="str">
        <f>IF('HOTEL Entry Form'!G111="","",'HOTEL Entry Form'!G111)</f>
        <v/>
      </c>
      <c r="K66" t="str">
        <f>IF('HOTEL Entry Form'!E111="","",'HOTEL Entry Form'!E111)</f>
        <v/>
      </c>
      <c r="L66" t="str">
        <f>IF('HOTEL Entry Form'!H111="","",'HOTEL Entry Form'!H111)</f>
        <v/>
      </c>
      <c r="M66" t="str">
        <f>IF('HOTEL Entry Form'!I111="","",'HOTEL Entry Form'!I111)</f>
        <v/>
      </c>
      <c r="N66" t="str">
        <f>IF('HOTEL Entry Form'!Z111="","",'HOTEL Entry Form'!Z111)</f>
        <v/>
      </c>
      <c r="O66" t="str">
        <f>IF('HOTEL Entry Form'!L111="","",'HOTEL Entry Form'!L111)</f>
        <v/>
      </c>
      <c r="P66" t="str">
        <f t="shared" si="2"/>
        <v/>
      </c>
      <c r="Q66" t="str">
        <f>IF('HOTEL Entry Form'!M111="choose a package","",IF('HOTEL Entry Form'!M111="","",_xlfn.XLOOKUP('HOTEL Entry Form'!DE111,'HOTEL Entry Form'!$A:$A,'HOTEL Entry Form'!$Z:$Z)))</f>
        <v/>
      </c>
      <c r="R66" t="str">
        <f>IF(D66="","",IF(M66="coach/parent","",'HOTEL Entry Form'!$D$8&amp;" "&amp;'HOTEL Entry Form'!$C$8))</f>
        <v/>
      </c>
      <c r="S66" t="str">
        <f>IF(D66="","",IF('HOTEL Entry Form'!AA111=0,"",'HOTEL Entry Form'!AA111))</f>
        <v/>
      </c>
      <c r="T66" s="50" t="str">
        <f>IF('HOTEL Entry Form'!N111="choose check-in","",IF('HOTEL Entry Form'!N111="","",'HOTEL Entry Form'!N111))</f>
        <v/>
      </c>
      <c r="U66" s="50" t="str">
        <f>IF('HOTEL Entry Form'!O111="choose check-in","",IF('HOTEL Entry Form'!O111="","",'HOTEL Entry Form'!O111))</f>
        <v/>
      </c>
      <c r="V66" s="50" t="str">
        <f>IF('HOTEL Entry Form'!Q111="choose check-in","",IF('HOTEL Entry Form'!Q111="","",'HOTEL Entry Form'!Q111))</f>
        <v/>
      </c>
      <c r="W66" s="251" t="str">
        <f>IF('HOTEL Entry Form'!R111="","",'HOTEL Entry Form'!R111)</f>
        <v/>
      </c>
      <c r="X66" t="str">
        <f>IF('HOTEL Entry Form'!S111="","",'HOTEL Entry Form'!S111)</f>
        <v/>
      </c>
      <c r="Y66" s="50" t="str">
        <f>IF('HOTEL Entry Form'!T111="choose check-in","",IF('HOTEL Entry Form'!T111="","",'HOTEL Entry Form'!T111))</f>
        <v/>
      </c>
      <c r="Z66" s="251" t="str">
        <f>IF('HOTEL Entry Form'!U111="","",'HOTEL Entry Form'!U111)</f>
        <v/>
      </c>
      <c r="AA66" t="str">
        <f>IF('HOTEL Entry Form'!V111="","",'HOTEL Entry Form'!V111)</f>
        <v/>
      </c>
      <c r="AB66" t="str">
        <f>IF(D66="","",IF('HOTEL Entry Form'!CR111=0,"",'HOTEL Entry Form'!CR111))</f>
        <v/>
      </c>
      <c r="AC66" t="str">
        <f>IF(D66="","",IF('HOTEL Entry Form'!CS111=0,"",'HOTEL Entry Form'!CS111))</f>
        <v/>
      </c>
      <c r="AD66" t="str">
        <f>IF(D66="","",IF('HOTEL Entry Form'!W111=0,"",'HOTEL Entry Form'!W111))</f>
        <v/>
      </c>
      <c r="AE66" t="str">
        <f>IF(D66="","",IF('HOTEL Entry Form'!X111=0,"",'HOTEL Entry Form'!X111))</f>
        <v/>
      </c>
    </row>
    <row r="67" spans="1:31">
      <c r="A67">
        <v>98</v>
      </c>
      <c r="B67" s="50" t="str">
        <f>IF('HOTEL Entry Form'!$C$2="","",'HOTEL Entry Form'!$C$2)</f>
        <v/>
      </c>
      <c r="D67" t="str">
        <f>IF('HOTEL Entry Form'!C112="","",'HOTEL Entry Form'!C112)</f>
        <v/>
      </c>
      <c r="E67" t="str">
        <f>IF('HOTEL Entry Form'!D112="","",'HOTEL Entry Form'!D112)</f>
        <v/>
      </c>
      <c r="F67" t="str">
        <f>IF('HOTEL Entry Form'!J112="","",'HOTEL Entry Form'!J112)</f>
        <v/>
      </c>
      <c r="G67" t="str">
        <f>IF(D67="","",'HOTEL Entry Form'!$J$8)</f>
        <v/>
      </c>
      <c r="H67" s="50" t="str">
        <f>IF(D67="","",'HOTEL Entry Form'!$E$8)</f>
        <v/>
      </c>
      <c r="I67" s="50" t="str">
        <f>IF('HOTEL Entry Form'!F112="","",'HOTEL Entry Form'!F112)</f>
        <v/>
      </c>
      <c r="J67" s="50" t="str">
        <f>IF('HOTEL Entry Form'!G112="","",'HOTEL Entry Form'!G112)</f>
        <v/>
      </c>
      <c r="K67" t="str">
        <f>IF('HOTEL Entry Form'!E112="","",'HOTEL Entry Form'!E112)</f>
        <v/>
      </c>
      <c r="L67" t="str">
        <f>IF('HOTEL Entry Form'!H112="","",'HOTEL Entry Form'!H112)</f>
        <v/>
      </c>
      <c r="M67" t="str">
        <f>IF('HOTEL Entry Form'!I112="","",'HOTEL Entry Form'!I112)</f>
        <v/>
      </c>
      <c r="N67" t="str">
        <f>IF('HOTEL Entry Form'!Z112="","",'HOTEL Entry Form'!Z112)</f>
        <v/>
      </c>
      <c r="O67" t="str">
        <f>IF('HOTEL Entry Form'!L112="","",'HOTEL Entry Form'!L112)</f>
        <v/>
      </c>
      <c r="P67" t="str">
        <f t="shared" si="2"/>
        <v/>
      </c>
      <c r="Q67" t="str">
        <f>IF('HOTEL Entry Form'!M112="choose a package","",IF('HOTEL Entry Form'!M112="","",_xlfn.XLOOKUP('HOTEL Entry Form'!DE112,'HOTEL Entry Form'!$A:$A,'HOTEL Entry Form'!$Z:$Z)))</f>
        <v/>
      </c>
      <c r="R67" t="str">
        <f>IF(D67="","",IF(M67="coach/parent","",'HOTEL Entry Form'!$D$8&amp;" "&amp;'HOTEL Entry Form'!$C$8))</f>
        <v/>
      </c>
      <c r="S67" t="str">
        <f>IF(D67="","",IF('HOTEL Entry Form'!AA112=0,"",'HOTEL Entry Form'!AA112))</f>
        <v/>
      </c>
      <c r="T67" s="50" t="str">
        <f>IF('HOTEL Entry Form'!N112="choose check-in","",IF('HOTEL Entry Form'!N112="","",'HOTEL Entry Form'!N112))</f>
        <v/>
      </c>
      <c r="U67" s="50" t="str">
        <f>IF('HOTEL Entry Form'!O112="choose check-in","",IF('HOTEL Entry Form'!O112="","",'HOTEL Entry Form'!O112))</f>
        <v/>
      </c>
      <c r="V67" s="50" t="str">
        <f>IF('HOTEL Entry Form'!Q112="choose check-in","",IF('HOTEL Entry Form'!Q112="","",'HOTEL Entry Form'!Q112))</f>
        <v/>
      </c>
      <c r="W67" s="251" t="str">
        <f>IF('HOTEL Entry Form'!R112="","",'HOTEL Entry Form'!R112)</f>
        <v/>
      </c>
      <c r="X67" t="str">
        <f>IF('HOTEL Entry Form'!S112="","",'HOTEL Entry Form'!S112)</f>
        <v/>
      </c>
      <c r="Y67" s="50" t="str">
        <f>IF('HOTEL Entry Form'!T112="choose check-in","",IF('HOTEL Entry Form'!T112="","",'HOTEL Entry Form'!T112))</f>
        <v/>
      </c>
      <c r="Z67" s="251" t="str">
        <f>IF('HOTEL Entry Form'!U112="","",'HOTEL Entry Form'!U112)</f>
        <v/>
      </c>
      <c r="AA67" t="str">
        <f>IF('HOTEL Entry Form'!V112="","",'HOTEL Entry Form'!V112)</f>
        <v/>
      </c>
      <c r="AB67" t="str">
        <f>IF(D67="","",IF('HOTEL Entry Form'!CR112=0,"",'HOTEL Entry Form'!CR112))</f>
        <v/>
      </c>
      <c r="AC67" t="str">
        <f>IF(D67="","",IF('HOTEL Entry Form'!CS112=0,"",'HOTEL Entry Form'!CS112))</f>
        <v/>
      </c>
      <c r="AD67" t="str">
        <f>IF(D67="","",IF('HOTEL Entry Form'!W112=0,"",'HOTEL Entry Form'!W112))</f>
        <v/>
      </c>
      <c r="AE67" t="str">
        <f>IF(D67="","",IF('HOTEL Entry Form'!X112=0,"",'HOTEL Entry Form'!X112))</f>
        <v/>
      </c>
    </row>
    <row r="68" spans="1:31">
      <c r="A68">
        <v>100</v>
      </c>
      <c r="B68" s="50" t="str">
        <f>IF('HOTEL Entry Form'!$C$2="","",'HOTEL Entry Form'!$C$2)</f>
        <v/>
      </c>
      <c r="D68" t="str">
        <f>IF('HOTEL Entry Form'!C114="","",'HOTEL Entry Form'!C114)</f>
        <v/>
      </c>
      <c r="E68" t="str">
        <f>IF('HOTEL Entry Form'!D114="","",'HOTEL Entry Form'!D114)</f>
        <v/>
      </c>
      <c r="F68" t="str">
        <f>IF('HOTEL Entry Form'!J114="","",'HOTEL Entry Form'!J114)</f>
        <v/>
      </c>
      <c r="G68" t="str">
        <f>IF(D68="","",'HOTEL Entry Form'!$J$8)</f>
        <v/>
      </c>
      <c r="H68" s="50" t="str">
        <f>IF(D68="","",'HOTEL Entry Form'!$E$8)</f>
        <v/>
      </c>
      <c r="I68" s="50" t="str">
        <f>IF('HOTEL Entry Form'!F114="","",'HOTEL Entry Form'!F114)</f>
        <v/>
      </c>
      <c r="J68" s="50" t="str">
        <f>IF('HOTEL Entry Form'!G114="","",'HOTEL Entry Form'!G114)</f>
        <v/>
      </c>
      <c r="K68" t="str">
        <f>IF('HOTEL Entry Form'!E114="","",'HOTEL Entry Form'!E114)</f>
        <v/>
      </c>
      <c r="L68" t="str">
        <f>IF('HOTEL Entry Form'!H114="","",'HOTEL Entry Form'!H114)</f>
        <v/>
      </c>
      <c r="M68" t="str">
        <f>IF('HOTEL Entry Form'!I114="","",'HOTEL Entry Form'!I114)</f>
        <v/>
      </c>
      <c r="N68" t="str">
        <f>IF('HOTEL Entry Form'!Z114="","",'HOTEL Entry Form'!Z114)</f>
        <v/>
      </c>
      <c r="O68" t="str">
        <f>IF('HOTEL Entry Form'!L114="","",'HOTEL Entry Form'!L114)</f>
        <v/>
      </c>
      <c r="P68" t="str">
        <f t="shared" si="2"/>
        <v/>
      </c>
      <c r="Q68" t="str">
        <f>IF('HOTEL Entry Form'!M114="choose a package","",IF('HOTEL Entry Form'!M114="","",_xlfn.XLOOKUP('HOTEL Entry Form'!DE114,'HOTEL Entry Form'!$A:$A,'HOTEL Entry Form'!$Z:$Z)))</f>
        <v/>
      </c>
      <c r="R68" t="str">
        <f>IF(D68="","",IF(M68="coach/parent","",'HOTEL Entry Form'!$D$8&amp;" "&amp;'HOTEL Entry Form'!$C$8))</f>
        <v/>
      </c>
      <c r="S68" t="str">
        <f>IF(D68="","",IF('HOTEL Entry Form'!AA114=0,"",'HOTEL Entry Form'!AA114))</f>
        <v/>
      </c>
      <c r="T68" s="50" t="str">
        <f>IF('HOTEL Entry Form'!N114="choose check-in","",IF('HOTEL Entry Form'!N114="","",'HOTEL Entry Form'!N114))</f>
        <v/>
      </c>
      <c r="U68" s="50" t="str">
        <f>IF('HOTEL Entry Form'!O114="choose check-in","",IF('HOTEL Entry Form'!O114="","",'HOTEL Entry Form'!O114))</f>
        <v/>
      </c>
      <c r="V68" s="50" t="str">
        <f>IF('HOTEL Entry Form'!Q114="choose check-in","",IF('HOTEL Entry Form'!Q114="","",'HOTEL Entry Form'!Q114))</f>
        <v/>
      </c>
      <c r="W68" s="251" t="str">
        <f>IF('HOTEL Entry Form'!R114="","",'HOTEL Entry Form'!R114)</f>
        <v/>
      </c>
      <c r="X68" t="str">
        <f>IF('HOTEL Entry Form'!S114="","",'HOTEL Entry Form'!S114)</f>
        <v/>
      </c>
      <c r="Y68" s="50" t="str">
        <f>IF('HOTEL Entry Form'!T114="choose check-in","",IF('HOTEL Entry Form'!T114="","",'HOTEL Entry Form'!T114))</f>
        <v/>
      </c>
      <c r="Z68" s="251" t="str">
        <f>IF('HOTEL Entry Form'!U114="","",'HOTEL Entry Form'!U114)</f>
        <v/>
      </c>
      <c r="AA68" t="str">
        <f>IF('HOTEL Entry Form'!V114="","",'HOTEL Entry Form'!V114)</f>
        <v/>
      </c>
      <c r="AB68" t="str">
        <f>IF(D68="","",IF('HOTEL Entry Form'!CR114=0,"",'HOTEL Entry Form'!CR114))</f>
        <v/>
      </c>
      <c r="AC68" t="str">
        <f>IF(D68="","",IF('HOTEL Entry Form'!CS114=0,"",'HOTEL Entry Form'!CS114))</f>
        <v/>
      </c>
      <c r="AD68" t="str">
        <f>IF(D68="","",IF('HOTEL Entry Form'!W114=0,"",'HOTEL Entry Form'!W114))</f>
        <v/>
      </c>
      <c r="AE68" t="str">
        <f>IF(D68="","",IF('HOTEL Entry Form'!X114=0,"",'HOTEL Entry Form'!X114))</f>
        <v/>
      </c>
    </row>
    <row r="69" spans="1:31">
      <c r="A69">
        <v>101</v>
      </c>
      <c r="B69" s="50" t="str">
        <f>IF('HOTEL Entry Form'!$C$2="","",'HOTEL Entry Form'!$C$2)</f>
        <v/>
      </c>
      <c r="D69" t="str">
        <f>IF('HOTEL Entry Form'!C115="","",'HOTEL Entry Form'!C115)</f>
        <v/>
      </c>
      <c r="E69" t="str">
        <f>IF('HOTEL Entry Form'!D115="","",'HOTEL Entry Form'!D115)</f>
        <v/>
      </c>
      <c r="F69" t="str">
        <f>IF('HOTEL Entry Form'!J115="","",'HOTEL Entry Form'!J115)</f>
        <v/>
      </c>
      <c r="G69" t="str">
        <f>IF(D69="","",'HOTEL Entry Form'!$J$8)</f>
        <v/>
      </c>
      <c r="H69" s="50" t="str">
        <f>IF(D69="","",'HOTEL Entry Form'!$E$8)</f>
        <v/>
      </c>
      <c r="I69" s="50" t="str">
        <f>IF('HOTEL Entry Form'!F115="","",'HOTEL Entry Form'!F115)</f>
        <v/>
      </c>
      <c r="J69" s="50" t="str">
        <f>IF('HOTEL Entry Form'!G115="","",'HOTEL Entry Form'!G115)</f>
        <v/>
      </c>
      <c r="K69" t="str">
        <f>IF('HOTEL Entry Form'!E115="","",'HOTEL Entry Form'!E115)</f>
        <v/>
      </c>
      <c r="L69" t="str">
        <f>IF('HOTEL Entry Form'!H115="","",'HOTEL Entry Form'!H115)</f>
        <v/>
      </c>
      <c r="M69" t="str">
        <f>IF('HOTEL Entry Form'!I115="","",'HOTEL Entry Form'!I115)</f>
        <v/>
      </c>
      <c r="N69" t="str">
        <f>IF('HOTEL Entry Form'!Z115="","",'HOTEL Entry Form'!Z115)</f>
        <v/>
      </c>
      <c r="O69" t="str">
        <f>IF('HOTEL Entry Form'!L115="","",'HOTEL Entry Form'!L115)</f>
        <v/>
      </c>
      <c r="P69" t="str">
        <f t="shared" si="2"/>
        <v/>
      </c>
      <c r="Q69" t="str">
        <f>IF('HOTEL Entry Form'!M115="choose a package","",IF('HOTEL Entry Form'!M115="","",_xlfn.XLOOKUP('HOTEL Entry Form'!DE115,'HOTEL Entry Form'!$A:$A,'HOTEL Entry Form'!$Z:$Z)))</f>
        <v/>
      </c>
      <c r="R69" t="str">
        <f>IF(D69="","",IF(M69="coach/parent","",'HOTEL Entry Form'!$D$8&amp;" "&amp;'HOTEL Entry Form'!$C$8))</f>
        <v/>
      </c>
      <c r="S69" t="str">
        <f>IF(D69="","",IF('HOTEL Entry Form'!AA115=0,"",'HOTEL Entry Form'!AA115))</f>
        <v/>
      </c>
      <c r="T69" s="50" t="str">
        <f>IF('HOTEL Entry Form'!N115="choose check-in","",IF('HOTEL Entry Form'!N115="","",'HOTEL Entry Form'!N115))</f>
        <v/>
      </c>
      <c r="U69" s="50" t="str">
        <f>IF('HOTEL Entry Form'!O115="choose check-in","",IF('HOTEL Entry Form'!O115="","",'HOTEL Entry Form'!O115))</f>
        <v/>
      </c>
      <c r="V69" s="50" t="str">
        <f>IF('HOTEL Entry Form'!Q115="choose check-in","",IF('HOTEL Entry Form'!Q115="","",'HOTEL Entry Form'!Q115))</f>
        <v/>
      </c>
      <c r="W69" s="251" t="str">
        <f>IF('HOTEL Entry Form'!R115="","",'HOTEL Entry Form'!R115)</f>
        <v/>
      </c>
      <c r="X69" t="str">
        <f>IF('HOTEL Entry Form'!S115="","",'HOTEL Entry Form'!S115)</f>
        <v/>
      </c>
      <c r="Y69" s="50" t="str">
        <f>IF('HOTEL Entry Form'!T115="choose check-in","",IF('HOTEL Entry Form'!T115="","",'HOTEL Entry Form'!T115))</f>
        <v/>
      </c>
      <c r="Z69" s="251" t="str">
        <f>IF('HOTEL Entry Form'!U115="","",'HOTEL Entry Form'!U115)</f>
        <v/>
      </c>
      <c r="AA69" t="str">
        <f>IF('HOTEL Entry Form'!V115="","",'HOTEL Entry Form'!V115)</f>
        <v/>
      </c>
      <c r="AB69" t="str">
        <f>IF(D69="","",IF('HOTEL Entry Form'!CR115=0,"",'HOTEL Entry Form'!CR115))</f>
        <v/>
      </c>
      <c r="AC69" t="str">
        <f>IF(D69="","",IF('HOTEL Entry Form'!CS115=0,"",'HOTEL Entry Form'!CS115))</f>
        <v/>
      </c>
      <c r="AD69" t="str">
        <f>IF(D69="","",IF('HOTEL Entry Form'!W115=0,"",'HOTEL Entry Form'!W115))</f>
        <v/>
      </c>
      <c r="AE69" t="str">
        <f>IF(D69="","",IF('HOTEL Entry Form'!X115=0,"",'HOTEL Entry Form'!X115))</f>
        <v/>
      </c>
    </row>
    <row r="70" spans="1:31">
      <c r="A70">
        <v>103</v>
      </c>
      <c r="B70" s="50" t="str">
        <f>IF('HOTEL Entry Form'!$C$2="","",'HOTEL Entry Form'!$C$2)</f>
        <v/>
      </c>
      <c r="D70" t="str">
        <f>IF('HOTEL Entry Form'!C117="","",'HOTEL Entry Form'!C117)</f>
        <v/>
      </c>
      <c r="E70" t="str">
        <f>IF('HOTEL Entry Form'!D117="","",'HOTEL Entry Form'!D117)</f>
        <v/>
      </c>
      <c r="F70" t="str">
        <f>IF('HOTEL Entry Form'!J117="","",'HOTEL Entry Form'!J117)</f>
        <v/>
      </c>
      <c r="G70" t="str">
        <f>IF(D70="","",'HOTEL Entry Form'!$J$8)</f>
        <v/>
      </c>
      <c r="H70" s="50" t="str">
        <f>IF(D70="","",'HOTEL Entry Form'!$E$8)</f>
        <v/>
      </c>
      <c r="I70" s="50" t="str">
        <f>IF('HOTEL Entry Form'!F117="","",'HOTEL Entry Form'!F117)</f>
        <v/>
      </c>
      <c r="J70" s="50" t="str">
        <f>IF('HOTEL Entry Form'!G117="","",'HOTEL Entry Form'!G117)</f>
        <v/>
      </c>
      <c r="K70" t="str">
        <f>IF('HOTEL Entry Form'!E117="","",'HOTEL Entry Form'!E117)</f>
        <v/>
      </c>
      <c r="L70" t="str">
        <f>IF('HOTEL Entry Form'!H117="","",'HOTEL Entry Form'!H117)</f>
        <v/>
      </c>
      <c r="M70" t="str">
        <f>IF('HOTEL Entry Form'!I117="","",'HOTEL Entry Form'!I117)</f>
        <v/>
      </c>
      <c r="N70" t="str">
        <f>IF('HOTEL Entry Form'!Z117="","",'HOTEL Entry Form'!Z117)</f>
        <v/>
      </c>
      <c r="O70" t="str">
        <f>IF('HOTEL Entry Form'!L117="","",'HOTEL Entry Form'!L117)</f>
        <v/>
      </c>
      <c r="P70" t="str">
        <f t="shared" si="2"/>
        <v/>
      </c>
      <c r="Q70" t="str">
        <f>IF('HOTEL Entry Form'!M117="choose a package","",IF('HOTEL Entry Form'!M117="","",_xlfn.XLOOKUP('HOTEL Entry Form'!DE117,'HOTEL Entry Form'!$A:$A,'HOTEL Entry Form'!$Z:$Z)))</f>
        <v/>
      </c>
      <c r="R70" t="str">
        <f>IF(D70="","",IF(M70="coach/parent","",'HOTEL Entry Form'!$D$8&amp;" "&amp;'HOTEL Entry Form'!$C$8))</f>
        <v/>
      </c>
      <c r="S70" t="str">
        <f>IF(D70="","",IF('HOTEL Entry Form'!AA117=0,"",'HOTEL Entry Form'!AA117))</f>
        <v/>
      </c>
      <c r="T70" s="50" t="str">
        <f>IF('HOTEL Entry Form'!N117="choose check-in","",IF('HOTEL Entry Form'!N117="","",'HOTEL Entry Form'!N117))</f>
        <v/>
      </c>
      <c r="U70" s="50" t="str">
        <f>IF('HOTEL Entry Form'!O117="choose check-in","",IF('HOTEL Entry Form'!O117="","",'HOTEL Entry Form'!O117))</f>
        <v/>
      </c>
      <c r="V70" s="50" t="str">
        <f>IF('HOTEL Entry Form'!Q117="choose check-in","",IF('HOTEL Entry Form'!Q117="","",'HOTEL Entry Form'!Q117))</f>
        <v/>
      </c>
      <c r="W70" s="251" t="str">
        <f>IF('HOTEL Entry Form'!R117="","",'HOTEL Entry Form'!R117)</f>
        <v/>
      </c>
      <c r="X70" t="str">
        <f>IF('HOTEL Entry Form'!S117="","",'HOTEL Entry Form'!S117)</f>
        <v/>
      </c>
      <c r="Y70" s="50" t="str">
        <f>IF('HOTEL Entry Form'!T117="choose check-in","",IF('HOTEL Entry Form'!T117="","",'HOTEL Entry Form'!T117))</f>
        <v/>
      </c>
      <c r="Z70" s="251" t="str">
        <f>IF('HOTEL Entry Form'!U117="","",'HOTEL Entry Form'!U117)</f>
        <v/>
      </c>
      <c r="AA70" t="str">
        <f>IF('HOTEL Entry Form'!V117="","",'HOTEL Entry Form'!V117)</f>
        <v/>
      </c>
      <c r="AB70" t="str">
        <f>IF(D70="","",IF('HOTEL Entry Form'!CR117=0,"",'HOTEL Entry Form'!CR117))</f>
        <v/>
      </c>
      <c r="AC70" t="str">
        <f>IF(D70="","",IF('HOTEL Entry Form'!CS117=0,"",'HOTEL Entry Form'!CS117))</f>
        <v/>
      </c>
      <c r="AD70" t="str">
        <f>IF(D70="","",IF('HOTEL Entry Form'!W117=0,"",'HOTEL Entry Form'!W117))</f>
        <v/>
      </c>
      <c r="AE70" t="str">
        <f>IF(D70="","",IF('HOTEL Entry Form'!X117=0,"",'HOTEL Entry Form'!X117))</f>
        <v/>
      </c>
    </row>
    <row r="71" spans="1:31">
      <c r="A71">
        <v>104</v>
      </c>
      <c r="B71" s="50" t="str">
        <f>IF('HOTEL Entry Form'!$C$2="","",'HOTEL Entry Form'!$C$2)</f>
        <v/>
      </c>
      <c r="D71" t="str">
        <f>IF('HOTEL Entry Form'!C118="","",'HOTEL Entry Form'!C118)</f>
        <v/>
      </c>
      <c r="E71" t="str">
        <f>IF('HOTEL Entry Form'!D118="","",'HOTEL Entry Form'!D118)</f>
        <v/>
      </c>
      <c r="F71" t="str">
        <f>IF('HOTEL Entry Form'!J118="","",'HOTEL Entry Form'!J118)</f>
        <v/>
      </c>
      <c r="G71" t="str">
        <f>IF(D71="","",'HOTEL Entry Form'!$J$8)</f>
        <v/>
      </c>
      <c r="H71" s="50" t="str">
        <f>IF(D71="","",'HOTEL Entry Form'!$E$8)</f>
        <v/>
      </c>
      <c r="I71" s="50" t="str">
        <f>IF('HOTEL Entry Form'!F118="","",'HOTEL Entry Form'!F118)</f>
        <v/>
      </c>
      <c r="J71" s="50" t="str">
        <f>IF('HOTEL Entry Form'!G118="","",'HOTEL Entry Form'!G118)</f>
        <v/>
      </c>
      <c r="K71" t="str">
        <f>IF('HOTEL Entry Form'!E118="","",'HOTEL Entry Form'!E118)</f>
        <v/>
      </c>
      <c r="L71" t="str">
        <f>IF('HOTEL Entry Form'!H118="","",'HOTEL Entry Form'!H118)</f>
        <v/>
      </c>
      <c r="M71" t="str">
        <f>IF('HOTEL Entry Form'!I118="","",'HOTEL Entry Form'!I118)</f>
        <v/>
      </c>
      <c r="N71" t="str">
        <f>IF('HOTEL Entry Form'!Z118="","",'HOTEL Entry Form'!Z118)</f>
        <v/>
      </c>
      <c r="O71" t="str">
        <f>IF('HOTEL Entry Form'!L118="","",'HOTEL Entry Form'!L118)</f>
        <v/>
      </c>
      <c r="P71" t="str">
        <f t="shared" si="2"/>
        <v/>
      </c>
      <c r="Q71" t="str">
        <f>IF('HOTEL Entry Form'!M118="choose a package","",IF('HOTEL Entry Form'!M118="","",_xlfn.XLOOKUP('HOTEL Entry Form'!DE118,'HOTEL Entry Form'!$A:$A,'HOTEL Entry Form'!$Z:$Z)))</f>
        <v/>
      </c>
      <c r="R71" t="str">
        <f>IF(D71="","",IF(M71="coach/parent","",'HOTEL Entry Form'!$D$8&amp;" "&amp;'HOTEL Entry Form'!$C$8))</f>
        <v/>
      </c>
      <c r="S71" t="str">
        <f>IF(D71="","",IF('HOTEL Entry Form'!AA118=0,"",'HOTEL Entry Form'!AA118))</f>
        <v/>
      </c>
      <c r="T71" s="50" t="str">
        <f>IF('HOTEL Entry Form'!N118="choose check-in","",IF('HOTEL Entry Form'!N118="","",'HOTEL Entry Form'!N118))</f>
        <v/>
      </c>
      <c r="U71" s="50" t="str">
        <f>IF('HOTEL Entry Form'!O118="choose check-in","",IF('HOTEL Entry Form'!O118="","",'HOTEL Entry Form'!O118))</f>
        <v/>
      </c>
      <c r="V71" s="50" t="str">
        <f>IF('HOTEL Entry Form'!Q118="choose check-in","",IF('HOTEL Entry Form'!Q118="","",'HOTEL Entry Form'!Q118))</f>
        <v/>
      </c>
      <c r="W71" s="251" t="str">
        <f>IF('HOTEL Entry Form'!R118="","",'HOTEL Entry Form'!R118)</f>
        <v/>
      </c>
      <c r="X71" t="str">
        <f>IF('HOTEL Entry Form'!S118="","",'HOTEL Entry Form'!S118)</f>
        <v/>
      </c>
      <c r="Y71" s="50" t="str">
        <f>IF('HOTEL Entry Form'!T118="choose check-in","",IF('HOTEL Entry Form'!T118="","",'HOTEL Entry Form'!T118))</f>
        <v/>
      </c>
      <c r="Z71" s="251" t="str">
        <f>IF('HOTEL Entry Form'!U118="","",'HOTEL Entry Form'!U118)</f>
        <v/>
      </c>
      <c r="AA71" t="str">
        <f>IF('HOTEL Entry Form'!V118="","",'HOTEL Entry Form'!V118)</f>
        <v/>
      </c>
      <c r="AB71" t="str">
        <f>IF(D71="","",IF('HOTEL Entry Form'!CR118=0,"",'HOTEL Entry Form'!CR118))</f>
        <v/>
      </c>
      <c r="AC71" t="str">
        <f>IF(D71="","",IF('HOTEL Entry Form'!CS118=0,"",'HOTEL Entry Form'!CS118))</f>
        <v/>
      </c>
      <c r="AD71" t="str">
        <f>IF(D71="","",IF('HOTEL Entry Form'!W118=0,"",'HOTEL Entry Form'!W118))</f>
        <v/>
      </c>
      <c r="AE71" t="str">
        <f>IF(D71="","",IF('HOTEL Entry Form'!X118=0,"",'HOTEL Entry Form'!X118))</f>
        <v/>
      </c>
    </row>
    <row r="72" spans="1:31">
      <c r="A72">
        <v>106</v>
      </c>
      <c r="B72" s="50" t="str">
        <f>IF('HOTEL Entry Form'!$C$2="","",'HOTEL Entry Form'!$C$2)</f>
        <v/>
      </c>
      <c r="D72" t="str">
        <f>IF('HOTEL Entry Form'!C120="","",'HOTEL Entry Form'!C120)</f>
        <v/>
      </c>
      <c r="E72" t="str">
        <f>IF('HOTEL Entry Form'!D120="","",'HOTEL Entry Form'!D120)</f>
        <v/>
      </c>
      <c r="F72" t="str">
        <f>IF('HOTEL Entry Form'!J120="","",'HOTEL Entry Form'!J120)</f>
        <v/>
      </c>
      <c r="G72" t="str">
        <f>IF(D72="","",'HOTEL Entry Form'!$J$8)</f>
        <v/>
      </c>
      <c r="H72" s="50" t="str">
        <f>IF(D72="","",'HOTEL Entry Form'!$E$8)</f>
        <v/>
      </c>
      <c r="I72" s="50" t="str">
        <f>IF('HOTEL Entry Form'!F120="","",'HOTEL Entry Form'!F120)</f>
        <v/>
      </c>
      <c r="J72" s="50" t="str">
        <f>IF('HOTEL Entry Form'!G120="","",'HOTEL Entry Form'!G120)</f>
        <v/>
      </c>
      <c r="K72" t="str">
        <f>IF('HOTEL Entry Form'!E120="","",'HOTEL Entry Form'!E120)</f>
        <v/>
      </c>
      <c r="L72" t="str">
        <f>IF('HOTEL Entry Form'!H120="","",'HOTEL Entry Form'!H120)</f>
        <v/>
      </c>
      <c r="M72" t="str">
        <f>IF('HOTEL Entry Form'!I120="","",'HOTEL Entry Form'!I120)</f>
        <v/>
      </c>
      <c r="N72" t="str">
        <f>IF('HOTEL Entry Form'!Z120="","",'HOTEL Entry Form'!Z120)</f>
        <v/>
      </c>
      <c r="O72" t="str">
        <f>IF('HOTEL Entry Form'!L120="","",'HOTEL Entry Form'!L120)</f>
        <v/>
      </c>
      <c r="P72" t="str">
        <f t="shared" si="2"/>
        <v/>
      </c>
      <c r="Q72" t="str">
        <f>IF('HOTEL Entry Form'!M120="choose a package","",IF('HOTEL Entry Form'!M120="","",_xlfn.XLOOKUP('HOTEL Entry Form'!DE120,'HOTEL Entry Form'!$A:$A,'HOTEL Entry Form'!$Z:$Z)))</f>
        <v/>
      </c>
      <c r="R72" t="str">
        <f>IF(D72="","",IF(M72="coach/parent","",'HOTEL Entry Form'!$D$8&amp;" "&amp;'HOTEL Entry Form'!$C$8))</f>
        <v/>
      </c>
      <c r="S72" t="str">
        <f>IF(D72="","",IF('HOTEL Entry Form'!AA120=0,"",'HOTEL Entry Form'!AA120))</f>
        <v/>
      </c>
      <c r="T72" s="50" t="str">
        <f>IF('HOTEL Entry Form'!N120="choose check-in","",IF('HOTEL Entry Form'!N120="","",'HOTEL Entry Form'!N120))</f>
        <v/>
      </c>
      <c r="U72" s="50" t="str">
        <f>IF('HOTEL Entry Form'!O120="choose check-in","",IF('HOTEL Entry Form'!O120="","",'HOTEL Entry Form'!O120))</f>
        <v/>
      </c>
      <c r="V72" s="50" t="str">
        <f>IF('HOTEL Entry Form'!Q120="choose check-in","",IF('HOTEL Entry Form'!Q120="","",'HOTEL Entry Form'!Q120))</f>
        <v/>
      </c>
      <c r="W72" s="251" t="str">
        <f>IF('HOTEL Entry Form'!R120="","",'HOTEL Entry Form'!R120)</f>
        <v/>
      </c>
      <c r="X72" t="str">
        <f>IF('HOTEL Entry Form'!S120="","",'HOTEL Entry Form'!S120)</f>
        <v/>
      </c>
      <c r="Y72" s="50" t="str">
        <f>IF('HOTEL Entry Form'!T120="choose check-in","",IF('HOTEL Entry Form'!T120="","",'HOTEL Entry Form'!T120))</f>
        <v/>
      </c>
      <c r="Z72" s="251" t="str">
        <f>IF('HOTEL Entry Form'!U120="","",'HOTEL Entry Form'!U120)</f>
        <v/>
      </c>
      <c r="AA72" t="str">
        <f>IF('HOTEL Entry Form'!V120="","",'HOTEL Entry Form'!V120)</f>
        <v/>
      </c>
      <c r="AB72" t="str">
        <f>IF(D72="","",IF('HOTEL Entry Form'!CR120=0,"",'HOTEL Entry Form'!CR120))</f>
        <v/>
      </c>
      <c r="AC72" t="str">
        <f>IF(D72="","",IF('HOTEL Entry Form'!CS120=0,"",'HOTEL Entry Form'!CS120))</f>
        <v/>
      </c>
      <c r="AD72" t="str">
        <f>IF(D72="","",IF('HOTEL Entry Form'!W120=0,"",'HOTEL Entry Form'!W120))</f>
        <v/>
      </c>
      <c r="AE72" t="str">
        <f>IF(D72="","",IF('HOTEL Entry Form'!X120=0,"",'HOTEL Entry Form'!X120))</f>
        <v/>
      </c>
    </row>
    <row r="73" spans="1:31">
      <c r="A73">
        <v>107</v>
      </c>
      <c r="B73" s="50" t="str">
        <f>IF('HOTEL Entry Form'!$C$2="","",'HOTEL Entry Form'!$C$2)</f>
        <v/>
      </c>
      <c r="D73" t="str">
        <f>IF('HOTEL Entry Form'!C121="","",'HOTEL Entry Form'!C121)</f>
        <v/>
      </c>
      <c r="E73" t="str">
        <f>IF('HOTEL Entry Form'!D121="","",'HOTEL Entry Form'!D121)</f>
        <v/>
      </c>
      <c r="F73" t="str">
        <f>IF('HOTEL Entry Form'!J121="","",'HOTEL Entry Form'!J121)</f>
        <v/>
      </c>
      <c r="G73" t="str">
        <f>IF(D73="","",'HOTEL Entry Form'!$J$8)</f>
        <v/>
      </c>
      <c r="H73" s="50" t="str">
        <f>IF(D73="","",'HOTEL Entry Form'!$E$8)</f>
        <v/>
      </c>
      <c r="I73" s="50" t="str">
        <f>IF('HOTEL Entry Form'!F121="","",'HOTEL Entry Form'!F121)</f>
        <v/>
      </c>
      <c r="J73" s="50" t="str">
        <f>IF('HOTEL Entry Form'!G121="","",'HOTEL Entry Form'!G121)</f>
        <v/>
      </c>
      <c r="K73" t="str">
        <f>IF('HOTEL Entry Form'!E121="","",'HOTEL Entry Form'!E121)</f>
        <v/>
      </c>
      <c r="L73" t="str">
        <f>IF('HOTEL Entry Form'!H121="","",'HOTEL Entry Form'!H121)</f>
        <v/>
      </c>
      <c r="M73" t="str">
        <f>IF('HOTEL Entry Form'!I121="","",'HOTEL Entry Form'!I121)</f>
        <v/>
      </c>
      <c r="N73" t="str">
        <f>IF('HOTEL Entry Form'!Z121="","",'HOTEL Entry Form'!Z121)</f>
        <v/>
      </c>
      <c r="O73" t="str">
        <f>IF('HOTEL Entry Form'!L121="","",'HOTEL Entry Form'!L121)</f>
        <v/>
      </c>
      <c r="P73" t="str">
        <f t="shared" si="2"/>
        <v/>
      </c>
      <c r="Q73" t="str">
        <f>IF('HOTEL Entry Form'!M121="choose a package","",IF('HOTEL Entry Form'!M121="","",_xlfn.XLOOKUP('HOTEL Entry Form'!DE121,'HOTEL Entry Form'!$A:$A,'HOTEL Entry Form'!$Z:$Z)))</f>
        <v/>
      </c>
      <c r="R73" t="str">
        <f>IF(D73="","",IF(M73="coach/parent","",'HOTEL Entry Form'!$D$8&amp;" "&amp;'HOTEL Entry Form'!$C$8))</f>
        <v/>
      </c>
      <c r="S73" t="str">
        <f>IF(D73="","",IF('HOTEL Entry Form'!AA121=0,"",'HOTEL Entry Form'!AA121))</f>
        <v/>
      </c>
      <c r="T73" s="50" t="str">
        <f>IF('HOTEL Entry Form'!N121="choose check-in","",IF('HOTEL Entry Form'!N121="","",'HOTEL Entry Form'!N121))</f>
        <v/>
      </c>
      <c r="U73" s="50" t="str">
        <f>IF('HOTEL Entry Form'!O121="choose check-in","",IF('HOTEL Entry Form'!O121="","",'HOTEL Entry Form'!O121))</f>
        <v/>
      </c>
      <c r="V73" s="50" t="str">
        <f>IF('HOTEL Entry Form'!Q121="choose check-in","",IF('HOTEL Entry Form'!Q121="","",'HOTEL Entry Form'!Q121))</f>
        <v/>
      </c>
      <c r="W73" s="251" t="str">
        <f>IF('HOTEL Entry Form'!R121="","",'HOTEL Entry Form'!R121)</f>
        <v/>
      </c>
      <c r="X73" t="str">
        <f>IF('HOTEL Entry Form'!S121="","",'HOTEL Entry Form'!S121)</f>
        <v/>
      </c>
      <c r="Y73" s="50" t="str">
        <f>IF('HOTEL Entry Form'!T121="choose check-in","",IF('HOTEL Entry Form'!T121="","",'HOTEL Entry Form'!T121))</f>
        <v/>
      </c>
      <c r="Z73" s="251" t="str">
        <f>IF('HOTEL Entry Form'!U121="","",'HOTEL Entry Form'!U121)</f>
        <v/>
      </c>
      <c r="AA73" t="str">
        <f>IF('HOTEL Entry Form'!V121="","",'HOTEL Entry Form'!V121)</f>
        <v/>
      </c>
      <c r="AB73" t="str">
        <f>IF(D73="","",IF('HOTEL Entry Form'!CR121=0,"",'HOTEL Entry Form'!CR121))</f>
        <v/>
      </c>
      <c r="AC73" t="str">
        <f>IF(D73="","",IF('HOTEL Entry Form'!CS121=0,"",'HOTEL Entry Form'!CS121))</f>
        <v/>
      </c>
      <c r="AD73" t="str">
        <f>IF(D73="","",IF('HOTEL Entry Form'!W121=0,"",'HOTEL Entry Form'!W121))</f>
        <v/>
      </c>
      <c r="AE73" t="str">
        <f>IF(D73="","",IF('HOTEL Entry Form'!X121=0,"",'HOTEL Entry Form'!X121))</f>
        <v/>
      </c>
    </row>
    <row r="74" spans="1:31">
      <c r="A74">
        <v>109</v>
      </c>
      <c r="B74" s="50" t="str">
        <f>IF('HOTEL Entry Form'!$C$2="","",'HOTEL Entry Form'!$C$2)</f>
        <v/>
      </c>
      <c r="D74" t="str">
        <f>IF('HOTEL Entry Form'!C123="","",'HOTEL Entry Form'!C123)</f>
        <v/>
      </c>
      <c r="E74" t="str">
        <f>IF('HOTEL Entry Form'!D123="","",'HOTEL Entry Form'!D123)</f>
        <v/>
      </c>
      <c r="F74" t="str">
        <f>IF('HOTEL Entry Form'!J123="","",'HOTEL Entry Form'!J123)</f>
        <v/>
      </c>
      <c r="G74" t="str">
        <f>IF(D74="","",'HOTEL Entry Form'!$J$8)</f>
        <v/>
      </c>
      <c r="H74" s="50" t="str">
        <f>IF(D74="","",'HOTEL Entry Form'!$E$8)</f>
        <v/>
      </c>
      <c r="I74" s="50" t="str">
        <f>IF('HOTEL Entry Form'!F123="","",'HOTEL Entry Form'!F123)</f>
        <v/>
      </c>
      <c r="J74" s="50" t="str">
        <f>IF('HOTEL Entry Form'!G123="","",'HOTEL Entry Form'!G123)</f>
        <v/>
      </c>
      <c r="K74" t="str">
        <f>IF('HOTEL Entry Form'!E123="","",'HOTEL Entry Form'!E123)</f>
        <v/>
      </c>
      <c r="L74" t="str">
        <f>IF('HOTEL Entry Form'!H123="","",'HOTEL Entry Form'!H123)</f>
        <v/>
      </c>
      <c r="M74" t="str">
        <f>IF('HOTEL Entry Form'!I123="","",'HOTEL Entry Form'!I123)</f>
        <v/>
      </c>
      <c r="N74" t="str">
        <f>IF('HOTEL Entry Form'!Z123="","",'HOTEL Entry Form'!Z123)</f>
        <v/>
      </c>
      <c r="O74" t="str">
        <f>IF('HOTEL Entry Form'!L123="","",'HOTEL Entry Form'!L123)</f>
        <v/>
      </c>
      <c r="P74" t="str">
        <f t="shared" si="2"/>
        <v/>
      </c>
      <c r="Q74" t="str">
        <f>IF('HOTEL Entry Form'!M123="choose a package","",IF('HOTEL Entry Form'!M123="","",_xlfn.XLOOKUP('HOTEL Entry Form'!DE123,'HOTEL Entry Form'!$A:$A,'HOTEL Entry Form'!$Z:$Z)))</f>
        <v/>
      </c>
      <c r="R74" t="str">
        <f>IF(D74="","",IF(M74="coach/parent","",'HOTEL Entry Form'!$D$8&amp;" "&amp;'HOTEL Entry Form'!$C$8))</f>
        <v/>
      </c>
      <c r="S74" t="str">
        <f>IF(D74="","",IF('HOTEL Entry Form'!AA123=0,"",'HOTEL Entry Form'!AA123))</f>
        <v/>
      </c>
      <c r="T74" s="50" t="str">
        <f>IF('HOTEL Entry Form'!N123="choose check-in","",IF('HOTEL Entry Form'!N123="","",'HOTEL Entry Form'!N123))</f>
        <v/>
      </c>
      <c r="U74" s="50" t="str">
        <f>IF('HOTEL Entry Form'!O123="choose check-in","",IF('HOTEL Entry Form'!O123="","",'HOTEL Entry Form'!O123))</f>
        <v/>
      </c>
      <c r="V74" s="50" t="str">
        <f>IF('HOTEL Entry Form'!Q123="choose check-in","",IF('HOTEL Entry Form'!Q123="","",'HOTEL Entry Form'!Q123))</f>
        <v/>
      </c>
      <c r="W74" s="251" t="str">
        <f>IF('HOTEL Entry Form'!R123="","",'HOTEL Entry Form'!R123)</f>
        <v/>
      </c>
      <c r="X74" t="str">
        <f>IF('HOTEL Entry Form'!S123="","",'HOTEL Entry Form'!S123)</f>
        <v/>
      </c>
      <c r="Y74" s="50" t="str">
        <f>IF('HOTEL Entry Form'!T123="choose check-in","",IF('HOTEL Entry Form'!T123="","",'HOTEL Entry Form'!T123))</f>
        <v/>
      </c>
      <c r="Z74" s="251" t="str">
        <f>IF('HOTEL Entry Form'!U123="","",'HOTEL Entry Form'!U123)</f>
        <v/>
      </c>
      <c r="AA74" t="str">
        <f>IF('HOTEL Entry Form'!V123="","",'HOTEL Entry Form'!V123)</f>
        <v/>
      </c>
      <c r="AB74" t="str">
        <f>IF(D74="","",IF('HOTEL Entry Form'!CR123=0,"",'HOTEL Entry Form'!CR123))</f>
        <v/>
      </c>
      <c r="AC74" t="str">
        <f>IF(D74="","",IF('HOTEL Entry Form'!CS123=0,"",'HOTEL Entry Form'!CS123))</f>
        <v/>
      </c>
      <c r="AD74" t="str">
        <f>IF(D74="","",IF('HOTEL Entry Form'!W123=0,"",'HOTEL Entry Form'!W123))</f>
        <v/>
      </c>
      <c r="AE74" t="str">
        <f>IF(D74="","",IF('HOTEL Entry Form'!X123=0,"",'HOTEL Entry Form'!X123))</f>
        <v/>
      </c>
    </row>
    <row r="75" spans="1:31">
      <c r="A75">
        <v>110</v>
      </c>
      <c r="B75" s="50" t="str">
        <f>IF('HOTEL Entry Form'!$C$2="","",'HOTEL Entry Form'!$C$2)</f>
        <v/>
      </c>
      <c r="D75" t="str">
        <f>IF('HOTEL Entry Form'!C124="","",'HOTEL Entry Form'!C124)</f>
        <v/>
      </c>
      <c r="E75" t="str">
        <f>IF('HOTEL Entry Form'!D124="","",'HOTEL Entry Form'!D124)</f>
        <v/>
      </c>
      <c r="F75" t="str">
        <f>IF('HOTEL Entry Form'!J124="","",'HOTEL Entry Form'!J124)</f>
        <v/>
      </c>
      <c r="G75" t="str">
        <f>IF(D75="","",'HOTEL Entry Form'!$J$8)</f>
        <v/>
      </c>
      <c r="H75" s="50" t="str">
        <f>IF(D75="","",'HOTEL Entry Form'!$E$8)</f>
        <v/>
      </c>
      <c r="I75" s="50" t="str">
        <f>IF('HOTEL Entry Form'!F124="","",'HOTEL Entry Form'!F124)</f>
        <v/>
      </c>
      <c r="J75" s="50" t="str">
        <f>IF('HOTEL Entry Form'!G124="","",'HOTEL Entry Form'!G124)</f>
        <v/>
      </c>
      <c r="K75" t="str">
        <f>IF('HOTEL Entry Form'!E124="","",'HOTEL Entry Form'!E124)</f>
        <v/>
      </c>
      <c r="L75" t="str">
        <f>IF('HOTEL Entry Form'!H124="","",'HOTEL Entry Form'!H124)</f>
        <v/>
      </c>
      <c r="M75" t="str">
        <f>IF('HOTEL Entry Form'!I124="","",'HOTEL Entry Form'!I124)</f>
        <v/>
      </c>
      <c r="N75" t="str">
        <f>IF('HOTEL Entry Form'!Z124="","",'HOTEL Entry Form'!Z124)</f>
        <v/>
      </c>
      <c r="O75" t="str">
        <f>IF('HOTEL Entry Form'!L124="","",'HOTEL Entry Form'!L124)</f>
        <v/>
      </c>
      <c r="P75" t="str">
        <f t="shared" si="2"/>
        <v/>
      </c>
      <c r="Q75" t="str">
        <f>IF('HOTEL Entry Form'!M124="choose a package","",IF('HOTEL Entry Form'!M124="","",_xlfn.XLOOKUP('HOTEL Entry Form'!DE124,'HOTEL Entry Form'!$A:$A,'HOTEL Entry Form'!$Z:$Z)))</f>
        <v/>
      </c>
      <c r="R75" t="str">
        <f>IF(D75="","",IF(M75="coach/parent","",'HOTEL Entry Form'!$D$8&amp;" "&amp;'HOTEL Entry Form'!$C$8))</f>
        <v/>
      </c>
      <c r="S75" t="str">
        <f>IF(D75="","",IF('HOTEL Entry Form'!AA124=0,"",'HOTEL Entry Form'!AA124))</f>
        <v/>
      </c>
      <c r="T75" s="50" t="str">
        <f>IF('HOTEL Entry Form'!N124="choose check-in","",IF('HOTEL Entry Form'!N124="","",'HOTEL Entry Form'!N124))</f>
        <v/>
      </c>
      <c r="U75" s="50" t="str">
        <f>IF('HOTEL Entry Form'!O124="choose check-in","",IF('HOTEL Entry Form'!O124="","",'HOTEL Entry Form'!O124))</f>
        <v/>
      </c>
      <c r="V75" s="50" t="str">
        <f>IF('HOTEL Entry Form'!Q124="choose check-in","",IF('HOTEL Entry Form'!Q124="","",'HOTEL Entry Form'!Q124))</f>
        <v/>
      </c>
      <c r="W75" s="251" t="str">
        <f>IF('HOTEL Entry Form'!R124="","",'HOTEL Entry Form'!R124)</f>
        <v/>
      </c>
      <c r="X75" t="str">
        <f>IF('HOTEL Entry Form'!S124="","",'HOTEL Entry Form'!S124)</f>
        <v/>
      </c>
      <c r="Y75" s="50" t="str">
        <f>IF('HOTEL Entry Form'!T124="choose check-in","",IF('HOTEL Entry Form'!T124="","",'HOTEL Entry Form'!T124))</f>
        <v/>
      </c>
      <c r="Z75" s="251" t="str">
        <f>IF('HOTEL Entry Form'!U124="","",'HOTEL Entry Form'!U124)</f>
        <v/>
      </c>
      <c r="AA75" t="str">
        <f>IF('HOTEL Entry Form'!V124="","",'HOTEL Entry Form'!V124)</f>
        <v/>
      </c>
      <c r="AB75" t="str">
        <f>IF(D75="","",IF('HOTEL Entry Form'!CR124=0,"",'HOTEL Entry Form'!CR124))</f>
        <v/>
      </c>
      <c r="AC75" t="str">
        <f>IF(D75="","",IF('HOTEL Entry Form'!CS124=0,"",'HOTEL Entry Form'!CS124))</f>
        <v/>
      </c>
      <c r="AD75" t="str">
        <f>IF(D75="","",IF('HOTEL Entry Form'!W124=0,"",'HOTEL Entry Form'!W124))</f>
        <v/>
      </c>
      <c r="AE75" t="str">
        <f>IF(D75="","",IF('HOTEL Entry Form'!X124=0,"",'HOTEL Entry Form'!X124))</f>
        <v/>
      </c>
    </row>
    <row r="76" spans="1:31">
      <c r="A76">
        <v>112</v>
      </c>
      <c r="B76" s="50" t="str">
        <f>IF('HOTEL Entry Form'!$C$2="","",'HOTEL Entry Form'!$C$2)</f>
        <v/>
      </c>
      <c r="D76" t="str">
        <f>IF('HOTEL Entry Form'!C126="","",'HOTEL Entry Form'!C126)</f>
        <v/>
      </c>
      <c r="E76" t="str">
        <f>IF('HOTEL Entry Form'!D126="","",'HOTEL Entry Form'!D126)</f>
        <v/>
      </c>
      <c r="F76" t="str">
        <f>IF('HOTEL Entry Form'!J126="","",'HOTEL Entry Form'!J126)</f>
        <v/>
      </c>
      <c r="G76" t="str">
        <f>IF(D76="","",'HOTEL Entry Form'!$J$8)</f>
        <v/>
      </c>
      <c r="H76" s="50" t="str">
        <f>IF(D76="","",'HOTEL Entry Form'!$E$8)</f>
        <v/>
      </c>
      <c r="I76" s="50" t="str">
        <f>IF('HOTEL Entry Form'!F126="","",'HOTEL Entry Form'!F126)</f>
        <v/>
      </c>
      <c r="J76" s="50" t="str">
        <f>IF('HOTEL Entry Form'!G126="","",'HOTEL Entry Form'!G126)</f>
        <v/>
      </c>
      <c r="K76" t="str">
        <f>IF('HOTEL Entry Form'!E126="","",'HOTEL Entry Form'!E126)</f>
        <v/>
      </c>
      <c r="L76" t="str">
        <f>IF('HOTEL Entry Form'!H126="","",'HOTEL Entry Form'!H126)</f>
        <v/>
      </c>
      <c r="M76" t="str">
        <f>IF('HOTEL Entry Form'!I126="","",'HOTEL Entry Form'!I126)</f>
        <v/>
      </c>
      <c r="N76" t="str">
        <f>IF('HOTEL Entry Form'!Z126="","",'HOTEL Entry Form'!Z126)</f>
        <v/>
      </c>
      <c r="O76" t="str">
        <f>IF('HOTEL Entry Form'!L126="","",'HOTEL Entry Form'!L126)</f>
        <v/>
      </c>
      <c r="P76" t="str">
        <f t="shared" si="2"/>
        <v/>
      </c>
      <c r="Q76" t="str">
        <f>IF('HOTEL Entry Form'!M126="choose a package","",IF('HOTEL Entry Form'!M126="","",_xlfn.XLOOKUP('HOTEL Entry Form'!DE126,'HOTEL Entry Form'!$A:$A,'HOTEL Entry Form'!$Z:$Z)))</f>
        <v/>
      </c>
      <c r="R76" t="str">
        <f>IF(D76="","",IF(M76="coach/parent","",'HOTEL Entry Form'!$D$8&amp;" "&amp;'HOTEL Entry Form'!$C$8))</f>
        <v/>
      </c>
      <c r="S76" t="str">
        <f>IF(D76="","",IF('HOTEL Entry Form'!AA126=0,"",'HOTEL Entry Form'!AA126))</f>
        <v/>
      </c>
      <c r="T76" s="50" t="str">
        <f>IF('HOTEL Entry Form'!N126="choose check-in","",IF('HOTEL Entry Form'!N126="","",'HOTEL Entry Form'!N126))</f>
        <v/>
      </c>
      <c r="U76" s="50" t="str">
        <f>IF('HOTEL Entry Form'!O126="choose check-in","",IF('HOTEL Entry Form'!O126="","",'HOTEL Entry Form'!O126))</f>
        <v/>
      </c>
      <c r="V76" s="50" t="str">
        <f>IF('HOTEL Entry Form'!Q126="choose check-in","",IF('HOTEL Entry Form'!Q126="","",'HOTEL Entry Form'!Q126))</f>
        <v/>
      </c>
      <c r="W76" s="251" t="str">
        <f>IF('HOTEL Entry Form'!R126="","",'HOTEL Entry Form'!R126)</f>
        <v/>
      </c>
      <c r="X76" t="str">
        <f>IF('HOTEL Entry Form'!S126="","",'HOTEL Entry Form'!S126)</f>
        <v/>
      </c>
      <c r="Y76" s="50" t="str">
        <f>IF('HOTEL Entry Form'!T126="choose check-in","",IF('HOTEL Entry Form'!T126="","",'HOTEL Entry Form'!T126))</f>
        <v/>
      </c>
      <c r="Z76" s="251" t="str">
        <f>IF('HOTEL Entry Form'!U126="","",'HOTEL Entry Form'!U126)</f>
        <v/>
      </c>
      <c r="AA76" t="str">
        <f>IF('HOTEL Entry Form'!V126="","",'HOTEL Entry Form'!V126)</f>
        <v/>
      </c>
      <c r="AB76" t="str">
        <f>IF(D76="","",IF('HOTEL Entry Form'!CR126=0,"",'HOTEL Entry Form'!CR126))</f>
        <v/>
      </c>
      <c r="AC76" t="str">
        <f>IF(D76="","",IF('HOTEL Entry Form'!CS126=0,"",'HOTEL Entry Form'!CS126))</f>
        <v/>
      </c>
      <c r="AD76" t="str">
        <f>IF(D76="","",IF('HOTEL Entry Form'!W126=0,"",'HOTEL Entry Form'!W126))</f>
        <v/>
      </c>
      <c r="AE76" t="str">
        <f>IF(D76="","",IF('HOTEL Entry Form'!X126=0,"",'HOTEL Entry Form'!X126))</f>
        <v/>
      </c>
    </row>
    <row r="77" spans="1:31">
      <c r="A77">
        <v>113</v>
      </c>
      <c r="B77" s="50" t="str">
        <f>IF('HOTEL Entry Form'!$C$2="","",'HOTEL Entry Form'!$C$2)</f>
        <v/>
      </c>
      <c r="D77" t="str">
        <f>IF('HOTEL Entry Form'!C127="","",'HOTEL Entry Form'!C127)</f>
        <v/>
      </c>
      <c r="E77" t="str">
        <f>IF('HOTEL Entry Form'!D127="","",'HOTEL Entry Form'!D127)</f>
        <v/>
      </c>
      <c r="F77" t="str">
        <f>IF('HOTEL Entry Form'!J127="","",'HOTEL Entry Form'!J127)</f>
        <v/>
      </c>
      <c r="G77" t="str">
        <f>IF(D77="","",'HOTEL Entry Form'!$J$8)</f>
        <v/>
      </c>
      <c r="H77" s="50" t="str">
        <f>IF(D77="","",'HOTEL Entry Form'!$E$8)</f>
        <v/>
      </c>
      <c r="I77" s="50" t="str">
        <f>IF('HOTEL Entry Form'!F127="","",'HOTEL Entry Form'!F127)</f>
        <v/>
      </c>
      <c r="J77" s="50" t="str">
        <f>IF('HOTEL Entry Form'!G127="","",'HOTEL Entry Form'!G127)</f>
        <v/>
      </c>
      <c r="K77" t="str">
        <f>IF('HOTEL Entry Form'!E127="","",'HOTEL Entry Form'!E127)</f>
        <v/>
      </c>
      <c r="L77" t="str">
        <f>IF('HOTEL Entry Form'!H127="","",'HOTEL Entry Form'!H127)</f>
        <v/>
      </c>
      <c r="M77" t="str">
        <f>IF('HOTEL Entry Form'!I127="","",'HOTEL Entry Form'!I127)</f>
        <v/>
      </c>
      <c r="N77" t="str">
        <f>IF('HOTEL Entry Form'!Z127="","",'HOTEL Entry Form'!Z127)</f>
        <v/>
      </c>
      <c r="O77" t="str">
        <f>IF('HOTEL Entry Form'!L127="","",'HOTEL Entry Form'!L127)</f>
        <v/>
      </c>
      <c r="P77" t="str">
        <f t="shared" si="2"/>
        <v/>
      </c>
      <c r="Q77" t="str">
        <f>IF('HOTEL Entry Form'!M127="choose a package","",IF('HOTEL Entry Form'!M127="","",_xlfn.XLOOKUP('HOTEL Entry Form'!DE127,'HOTEL Entry Form'!$A:$A,'HOTEL Entry Form'!$Z:$Z)))</f>
        <v/>
      </c>
      <c r="R77" t="str">
        <f>IF(D77="","",IF(M77="coach/parent","",'HOTEL Entry Form'!$D$8&amp;" "&amp;'HOTEL Entry Form'!$C$8))</f>
        <v/>
      </c>
      <c r="S77" t="str">
        <f>IF(D77="","",IF('HOTEL Entry Form'!AA127=0,"",'HOTEL Entry Form'!AA127))</f>
        <v/>
      </c>
      <c r="T77" s="50" t="str">
        <f>IF('HOTEL Entry Form'!N127="choose check-in","",IF('HOTEL Entry Form'!N127="","",'HOTEL Entry Form'!N127))</f>
        <v/>
      </c>
      <c r="U77" s="50" t="str">
        <f>IF('HOTEL Entry Form'!O127="choose check-in","",IF('HOTEL Entry Form'!O127="","",'HOTEL Entry Form'!O127))</f>
        <v/>
      </c>
      <c r="V77" s="50" t="str">
        <f>IF('HOTEL Entry Form'!Q127="choose check-in","",IF('HOTEL Entry Form'!Q127="","",'HOTEL Entry Form'!Q127))</f>
        <v/>
      </c>
      <c r="W77" s="251" t="str">
        <f>IF('HOTEL Entry Form'!R127="","",'HOTEL Entry Form'!R127)</f>
        <v/>
      </c>
      <c r="X77" t="str">
        <f>IF('HOTEL Entry Form'!S127="","",'HOTEL Entry Form'!S127)</f>
        <v/>
      </c>
      <c r="Y77" s="50" t="str">
        <f>IF('HOTEL Entry Form'!T127="choose check-in","",IF('HOTEL Entry Form'!T127="","",'HOTEL Entry Form'!T127))</f>
        <v/>
      </c>
      <c r="Z77" s="251" t="str">
        <f>IF('HOTEL Entry Form'!U127="","",'HOTEL Entry Form'!U127)</f>
        <v/>
      </c>
      <c r="AA77" t="str">
        <f>IF('HOTEL Entry Form'!V127="","",'HOTEL Entry Form'!V127)</f>
        <v/>
      </c>
      <c r="AB77" t="str">
        <f>IF(D77="","",IF('HOTEL Entry Form'!CR127=0,"",'HOTEL Entry Form'!CR127))</f>
        <v/>
      </c>
      <c r="AC77" t="str">
        <f>IF(D77="","",IF('HOTEL Entry Form'!CS127=0,"",'HOTEL Entry Form'!CS127))</f>
        <v/>
      </c>
      <c r="AD77" t="str">
        <f>IF(D77="","",IF('HOTEL Entry Form'!W127=0,"",'HOTEL Entry Form'!W127))</f>
        <v/>
      </c>
      <c r="AE77" t="str">
        <f>IF(D77="","",IF('HOTEL Entry Form'!X127=0,"",'HOTEL Entry Form'!X127))</f>
        <v/>
      </c>
    </row>
    <row r="78" spans="1:31">
      <c r="A78">
        <v>115</v>
      </c>
      <c r="B78" s="50" t="str">
        <f>IF('HOTEL Entry Form'!$C$2="","",'HOTEL Entry Form'!$C$2)</f>
        <v/>
      </c>
      <c r="D78" t="str">
        <f>IF('HOTEL Entry Form'!C129="","",'HOTEL Entry Form'!C129)</f>
        <v/>
      </c>
      <c r="E78" t="str">
        <f>IF('HOTEL Entry Form'!D129="","",'HOTEL Entry Form'!D129)</f>
        <v/>
      </c>
      <c r="F78" t="str">
        <f>IF('HOTEL Entry Form'!J129="","",'HOTEL Entry Form'!J129)</f>
        <v/>
      </c>
      <c r="G78" t="str">
        <f>IF(D78="","",'HOTEL Entry Form'!$J$8)</f>
        <v/>
      </c>
      <c r="H78" s="50" t="str">
        <f>IF(D78="","",'HOTEL Entry Form'!$E$8)</f>
        <v/>
      </c>
      <c r="I78" s="50" t="str">
        <f>IF('HOTEL Entry Form'!F129="","",'HOTEL Entry Form'!F129)</f>
        <v/>
      </c>
      <c r="J78" s="50" t="str">
        <f>IF('HOTEL Entry Form'!G129="","",'HOTEL Entry Form'!G129)</f>
        <v/>
      </c>
      <c r="K78" t="str">
        <f>IF('HOTEL Entry Form'!E129="","",'HOTEL Entry Form'!E129)</f>
        <v/>
      </c>
      <c r="L78" t="str">
        <f>IF('HOTEL Entry Form'!H129="","",'HOTEL Entry Form'!H129)</f>
        <v/>
      </c>
      <c r="M78" t="str">
        <f>IF('HOTEL Entry Form'!I129="","",'HOTEL Entry Form'!I129)</f>
        <v/>
      </c>
      <c r="N78" t="str">
        <f>IF('HOTEL Entry Form'!Z129="","",'HOTEL Entry Form'!Z129)</f>
        <v/>
      </c>
      <c r="O78" t="str">
        <f>IF('HOTEL Entry Form'!L129="","",'HOTEL Entry Form'!L129)</f>
        <v/>
      </c>
      <c r="P78" t="str">
        <f t="shared" si="2"/>
        <v/>
      </c>
      <c r="Q78" t="str">
        <f>IF('HOTEL Entry Form'!M129="choose a package","",IF('HOTEL Entry Form'!M129="","",_xlfn.XLOOKUP('HOTEL Entry Form'!DE129,'HOTEL Entry Form'!$A:$A,'HOTEL Entry Form'!$Z:$Z)))</f>
        <v/>
      </c>
      <c r="R78" t="str">
        <f>IF(D78="","",IF(M78="coach/parent","",'HOTEL Entry Form'!$D$8&amp;" "&amp;'HOTEL Entry Form'!$C$8))</f>
        <v/>
      </c>
      <c r="S78" t="str">
        <f>IF(D78="","",IF('HOTEL Entry Form'!AA129=0,"",'HOTEL Entry Form'!AA129))</f>
        <v/>
      </c>
      <c r="T78" s="50" t="str">
        <f>IF('HOTEL Entry Form'!N129="choose check-in","",IF('HOTEL Entry Form'!N129="","",'HOTEL Entry Form'!N129))</f>
        <v/>
      </c>
      <c r="U78" s="50" t="str">
        <f>IF('HOTEL Entry Form'!O129="choose check-in","",IF('HOTEL Entry Form'!O129="","",'HOTEL Entry Form'!O129))</f>
        <v/>
      </c>
      <c r="V78" s="50" t="str">
        <f>IF('HOTEL Entry Form'!Q129="choose check-in","",IF('HOTEL Entry Form'!Q129="","",'HOTEL Entry Form'!Q129))</f>
        <v/>
      </c>
      <c r="W78" s="251" t="str">
        <f>IF('HOTEL Entry Form'!R129="","",'HOTEL Entry Form'!R129)</f>
        <v/>
      </c>
      <c r="X78" t="str">
        <f>IF('HOTEL Entry Form'!S129="","",'HOTEL Entry Form'!S129)</f>
        <v/>
      </c>
      <c r="Y78" s="50" t="str">
        <f>IF('HOTEL Entry Form'!T129="choose check-in","",IF('HOTEL Entry Form'!T129="","",'HOTEL Entry Form'!T129))</f>
        <v/>
      </c>
      <c r="Z78" s="251" t="str">
        <f>IF('HOTEL Entry Form'!U129="","",'HOTEL Entry Form'!U129)</f>
        <v/>
      </c>
      <c r="AA78" t="str">
        <f>IF('HOTEL Entry Form'!V129="","",'HOTEL Entry Form'!V129)</f>
        <v/>
      </c>
      <c r="AB78" t="str">
        <f>IF(D78="","",IF('HOTEL Entry Form'!CR129=0,"",'HOTEL Entry Form'!CR129))</f>
        <v/>
      </c>
      <c r="AC78" t="str">
        <f>IF(D78="","",IF('HOTEL Entry Form'!CS129=0,"",'HOTEL Entry Form'!CS129))</f>
        <v/>
      </c>
      <c r="AD78" t="str">
        <f>IF(D78="","",IF('HOTEL Entry Form'!W129=0,"",'HOTEL Entry Form'!W129))</f>
        <v/>
      </c>
      <c r="AE78" t="str">
        <f>IF(D78="","",IF('HOTEL Entry Form'!X129=0,"",'HOTEL Entry Form'!X129))</f>
        <v/>
      </c>
    </row>
    <row r="79" spans="1:31">
      <c r="A79">
        <v>116</v>
      </c>
      <c r="B79" s="50" t="str">
        <f>IF('HOTEL Entry Form'!$C$2="","",'HOTEL Entry Form'!$C$2)</f>
        <v/>
      </c>
      <c r="D79" t="str">
        <f>IF('HOTEL Entry Form'!C130="","",'HOTEL Entry Form'!C130)</f>
        <v/>
      </c>
      <c r="E79" t="str">
        <f>IF('HOTEL Entry Form'!D130="","",'HOTEL Entry Form'!D130)</f>
        <v/>
      </c>
      <c r="F79" t="str">
        <f>IF('HOTEL Entry Form'!J130="","",'HOTEL Entry Form'!J130)</f>
        <v/>
      </c>
      <c r="G79" t="str">
        <f>IF(D79="","",'HOTEL Entry Form'!$J$8)</f>
        <v/>
      </c>
      <c r="H79" s="50" t="str">
        <f>IF(D79="","",'HOTEL Entry Form'!$E$8)</f>
        <v/>
      </c>
      <c r="I79" s="50" t="str">
        <f>IF('HOTEL Entry Form'!F130="","",'HOTEL Entry Form'!F130)</f>
        <v/>
      </c>
      <c r="J79" s="50" t="str">
        <f>IF('HOTEL Entry Form'!G130="","",'HOTEL Entry Form'!G130)</f>
        <v/>
      </c>
      <c r="K79" t="str">
        <f>IF('HOTEL Entry Form'!E130="","",'HOTEL Entry Form'!E130)</f>
        <v/>
      </c>
      <c r="L79" t="str">
        <f>IF('HOTEL Entry Form'!H130="","",'HOTEL Entry Form'!H130)</f>
        <v/>
      </c>
      <c r="M79" t="str">
        <f>IF('HOTEL Entry Form'!I130="","",'HOTEL Entry Form'!I130)</f>
        <v/>
      </c>
      <c r="N79" t="str">
        <f>IF('HOTEL Entry Form'!Z130="","",'HOTEL Entry Form'!Z130)</f>
        <v/>
      </c>
      <c r="O79" t="str">
        <f>IF('HOTEL Entry Form'!L130="","",'HOTEL Entry Form'!L130)</f>
        <v/>
      </c>
      <c r="P79" t="str">
        <f t="shared" si="2"/>
        <v/>
      </c>
      <c r="Q79" t="str">
        <f>IF('HOTEL Entry Form'!M130="choose a package","",IF('HOTEL Entry Form'!M130="","",_xlfn.XLOOKUP('HOTEL Entry Form'!DE130,'HOTEL Entry Form'!$A:$A,'HOTEL Entry Form'!$Z:$Z)))</f>
        <v/>
      </c>
      <c r="R79" t="str">
        <f>IF(D79="","",IF(M79="coach/parent","",'HOTEL Entry Form'!$D$8&amp;" "&amp;'HOTEL Entry Form'!$C$8))</f>
        <v/>
      </c>
      <c r="S79" t="str">
        <f>IF(D79="","",IF('HOTEL Entry Form'!AA130=0,"",'HOTEL Entry Form'!AA130))</f>
        <v/>
      </c>
      <c r="T79" s="50" t="str">
        <f>IF('HOTEL Entry Form'!N130="choose check-in","",IF('HOTEL Entry Form'!N130="","",'HOTEL Entry Form'!N130))</f>
        <v/>
      </c>
      <c r="U79" s="50" t="str">
        <f>IF('HOTEL Entry Form'!O130="choose check-in","",IF('HOTEL Entry Form'!O130="","",'HOTEL Entry Form'!O130))</f>
        <v/>
      </c>
      <c r="V79" s="50" t="str">
        <f>IF('HOTEL Entry Form'!Q130="choose check-in","",IF('HOTEL Entry Form'!Q130="","",'HOTEL Entry Form'!Q130))</f>
        <v/>
      </c>
      <c r="W79" s="251" t="str">
        <f>IF('HOTEL Entry Form'!R130="","",'HOTEL Entry Form'!R130)</f>
        <v/>
      </c>
      <c r="X79" t="str">
        <f>IF('HOTEL Entry Form'!S130="","",'HOTEL Entry Form'!S130)</f>
        <v/>
      </c>
      <c r="Y79" s="50" t="str">
        <f>IF('HOTEL Entry Form'!T130="choose check-in","",IF('HOTEL Entry Form'!T130="","",'HOTEL Entry Form'!T130))</f>
        <v/>
      </c>
      <c r="Z79" s="251" t="str">
        <f>IF('HOTEL Entry Form'!U130="","",'HOTEL Entry Form'!U130)</f>
        <v/>
      </c>
      <c r="AA79" t="str">
        <f>IF('HOTEL Entry Form'!V130="","",'HOTEL Entry Form'!V130)</f>
        <v/>
      </c>
      <c r="AB79" t="str">
        <f>IF(D79="","",IF('HOTEL Entry Form'!CR130=0,"",'HOTEL Entry Form'!CR130))</f>
        <v/>
      </c>
      <c r="AC79" t="str">
        <f>IF(D79="","",IF('HOTEL Entry Form'!CS130=0,"",'HOTEL Entry Form'!CS130))</f>
        <v/>
      </c>
      <c r="AD79" t="str">
        <f>IF(D79="","",IF('HOTEL Entry Form'!W130=0,"",'HOTEL Entry Form'!W130))</f>
        <v/>
      </c>
      <c r="AE79" t="str">
        <f>IF(D79="","",IF('HOTEL Entry Form'!X130=0,"",'HOTEL Entry Form'!X130))</f>
        <v/>
      </c>
    </row>
    <row r="80" spans="1:31">
      <c r="A80">
        <v>118</v>
      </c>
      <c r="B80" s="50" t="str">
        <f>IF('HOTEL Entry Form'!$C$2="","",'HOTEL Entry Form'!$C$2)</f>
        <v/>
      </c>
      <c r="D80" t="str">
        <f>IF('HOTEL Entry Form'!C132="","",'HOTEL Entry Form'!C132)</f>
        <v/>
      </c>
      <c r="E80" t="str">
        <f>IF('HOTEL Entry Form'!D132="","",'HOTEL Entry Form'!D132)</f>
        <v/>
      </c>
      <c r="F80" t="str">
        <f>IF('HOTEL Entry Form'!J132="","",'HOTEL Entry Form'!J132)</f>
        <v/>
      </c>
      <c r="G80" t="str">
        <f>IF(D80="","",'HOTEL Entry Form'!$J$8)</f>
        <v/>
      </c>
      <c r="H80" s="50" t="str">
        <f>IF(D80="","",'HOTEL Entry Form'!$E$8)</f>
        <v/>
      </c>
      <c r="I80" s="50" t="str">
        <f>IF('HOTEL Entry Form'!F132="","",'HOTEL Entry Form'!F132)</f>
        <v/>
      </c>
      <c r="J80" s="50" t="str">
        <f>IF('HOTEL Entry Form'!G132="","",'HOTEL Entry Form'!G132)</f>
        <v/>
      </c>
      <c r="K80" t="str">
        <f>IF('HOTEL Entry Form'!E132="","",'HOTEL Entry Form'!E132)</f>
        <v/>
      </c>
      <c r="L80" t="str">
        <f>IF('HOTEL Entry Form'!H132="","",'HOTEL Entry Form'!H132)</f>
        <v/>
      </c>
      <c r="M80" t="str">
        <f>IF('HOTEL Entry Form'!I132="","",'HOTEL Entry Form'!I132)</f>
        <v/>
      </c>
      <c r="N80" t="str">
        <f>IF('HOTEL Entry Form'!Z132="","",'HOTEL Entry Form'!Z132)</f>
        <v/>
      </c>
      <c r="O80" t="str">
        <f>IF('HOTEL Entry Form'!L132="","",'HOTEL Entry Form'!L132)</f>
        <v/>
      </c>
      <c r="P80" t="str">
        <f t="shared" si="2"/>
        <v/>
      </c>
      <c r="Q80" t="str">
        <f>IF('HOTEL Entry Form'!M132="choose a package","",IF('HOTEL Entry Form'!M132="","",_xlfn.XLOOKUP('HOTEL Entry Form'!DE132,'HOTEL Entry Form'!$A:$A,'HOTEL Entry Form'!$Z:$Z)))</f>
        <v/>
      </c>
      <c r="R80" t="str">
        <f>IF(D80="","",IF(M80="coach/parent","",'HOTEL Entry Form'!$D$8&amp;" "&amp;'HOTEL Entry Form'!$C$8))</f>
        <v/>
      </c>
      <c r="S80" t="str">
        <f>IF(D80="","",IF('HOTEL Entry Form'!AA132=0,"",'HOTEL Entry Form'!AA132))</f>
        <v/>
      </c>
      <c r="T80" s="50" t="str">
        <f>IF('HOTEL Entry Form'!N132="choose check-in","",IF('HOTEL Entry Form'!N132="","",'HOTEL Entry Form'!N132))</f>
        <v/>
      </c>
      <c r="U80" s="50" t="str">
        <f>IF('HOTEL Entry Form'!O132="choose check-in","",IF('HOTEL Entry Form'!O132="","",'HOTEL Entry Form'!O132))</f>
        <v/>
      </c>
      <c r="V80" s="50" t="str">
        <f>IF('HOTEL Entry Form'!Q132="choose check-in","",IF('HOTEL Entry Form'!Q132="","",'HOTEL Entry Form'!Q132))</f>
        <v/>
      </c>
      <c r="W80" s="251" t="str">
        <f>IF('HOTEL Entry Form'!R132="","",'HOTEL Entry Form'!R132)</f>
        <v/>
      </c>
      <c r="X80" t="str">
        <f>IF('HOTEL Entry Form'!S132="","",'HOTEL Entry Form'!S132)</f>
        <v/>
      </c>
      <c r="Y80" s="50" t="str">
        <f>IF('HOTEL Entry Form'!T132="choose check-in","",IF('HOTEL Entry Form'!T132="","",'HOTEL Entry Form'!T132))</f>
        <v/>
      </c>
      <c r="Z80" s="251" t="str">
        <f>IF('HOTEL Entry Form'!U132="","",'HOTEL Entry Form'!U132)</f>
        <v/>
      </c>
      <c r="AA80" t="str">
        <f>IF('HOTEL Entry Form'!V132="","",'HOTEL Entry Form'!V132)</f>
        <v/>
      </c>
      <c r="AB80" t="str">
        <f>IF(D80="","",IF('HOTEL Entry Form'!CR132=0,"",'HOTEL Entry Form'!CR132))</f>
        <v/>
      </c>
      <c r="AC80" t="str">
        <f>IF(D80="","",IF('HOTEL Entry Form'!CS132=0,"",'HOTEL Entry Form'!CS132))</f>
        <v/>
      </c>
      <c r="AD80" t="str">
        <f>IF(D80="","",IF('HOTEL Entry Form'!W132=0,"",'HOTEL Entry Form'!W132))</f>
        <v/>
      </c>
      <c r="AE80" t="str">
        <f>IF(D80="","",IF('HOTEL Entry Form'!X132=0,"",'HOTEL Entry Form'!X132))</f>
        <v/>
      </c>
    </row>
    <row r="81" spans="1:31">
      <c r="A81">
        <v>119</v>
      </c>
      <c r="B81" s="50" t="str">
        <f>IF('HOTEL Entry Form'!$C$2="","",'HOTEL Entry Form'!$C$2)</f>
        <v/>
      </c>
      <c r="D81" t="str">
        <f>IF('HOTEL Entry Form'!C133="","",'HOTEL Entry Form'!C133)</f>
        <v/>
      </c>
      <c r="E81" t="str">
        <f>IF('HOTEL Entry Form'!D133="","",'HOTEL Entry Form'!D133)</f>
        <v/>
      </c>
      <c r="F81" t="str">
        <f>IF('HOTEL Entry Form'!J133="","",'HOTEL Entry Form'!J133)</f>
        <v/>
      </c>
      <c r="G81" t="str">
        <f>IF(D81="","",'HOTEL Entry Form'!$J$8)</f>
        <v/>
      </c>
      <c r="H81" s="50" t="str">
        <f>IF(D81="","",'HOTEL Entry Form'!$E$8)</f>
        <v/>
      </c>
      <c r="I81" s="50" t="str">
        <f>IF('HOTEL Entry Form'!F133="","",'HOTEL Entry Form'!F133)</f>
        <v/>
      </c>
      <c r="J81" s="50" t="str">
        <f>IF('HOTEL Entry Form'!G133="","",'HOTEL Entry Form'!G133)</f>
        <v/>
      </c>
      <c r="K81" t="str">
        <f>IF('HOTEL Entry Form'!E133="","",'HOTEL Entry Form'!E133)</f>
        <v/>
      </c>
      <c r="L81" t="str">
        <f>IF('HOTEL Entry Form'!H133="","",'HOTEL Entry Form'!H133)</f>
        <v/>
      </c>
      <c r="M81" t="str">
        <f>IF('HOTEL Entry Form'!I133="","",'HOTEL Entry Form'!I133)</f>
        <v/>
      </c>
      <c r="N81" t="str">
        <f>IF('HOTEL Entry Form'!Z133="","",'HOTEL Entry Form'!Z133)</f>
        <v/>
      </c>
      <c r="O81" t="str">
        <f>IF('HOTEL Entry Form'!L133="","",'HOTEL Entry Form'!L133)</f>
        <v/>
      </c>
      <c r="P81" t="str">
        <f t="shared" si="2"/>
        <v/>
      </c>
      <c r="Q81" t="str">
        <f>IF('HOTEL Entry Form'!M133="choose a package","",IF('HOTEL Entry Form'!M133="","",_xlfn.XLOOKUP('HOTEL Entry Form'!DE133,'HOTEL Entry Form'!$A:$A,'HOTEL Entry Form'!$Z:$Z)))</f>
        <v/>
      </c>
      <c r="R81" t="str">
        <f>IF(D81="","",IF(M81="coach/parent","",'HOTEL Entry Form'!$D$8&amp;" "&amp;'HOTEL Entry Form'!$C$8))</f>
        <v/>
      </c>
      <c r="S81" t="str">
        <f>IF(D81="","",IF('HOTEL Entry Form'!AA133=0,"",'HOTEL Entry Form'!AA133))</f>
        <v/>
      </c>
      <c r="T81" s="50" t="str">
        <f>IF('HOTEL Entry Form'!N133="choose check-in","",IF('HOTEL Entry Form'!N133="","",'HOTEL Entry Form'!N133))</f>
        <v/>
      </c>
      <c r="U81" s="50" t="str">
        <f>IF('HOTEL Entry Form'!O133="choose check-in","",IF('HOTEL Entry Form'!O133="","",'HOTEL Entry Form'!O133))</f>
        <v/>
      </c>
      <c r="V81" s="50" t="str">
        <f>IF('HOTEL Entry Form'!Q133="choose check-in","",IF('HOTEL Entry Form'!Q133="","",'HOTEL Entry Form'!Q133))</f>
        <v/>
      </c>
      <c r="W81" s="251" t="str">
        <f>IF('HOTEL Entry Form'!R133="","",'HOTEL Entry Form'!R133)</f>
        <v/>
      </c>
      <c r="X81" t="str">
        <f>IF('HOTEL Entry Form'!S133="","",'HOTEL Entry Form'!S133)</f>
        <v/>
      </c>
      <c r="Y81" s="50" t="str">
        <f>IF('HOTEL Entry Form'!T133="choose check-in","",IF('HOTEL Entry Form'!T133="","",'HOTEL Entry Form'!T133))</f>
        <v/>
      </c>
      <c r="Z81" s="251" t="str">
        <f>IF('HOTEL Entry Form'!U133="","",'HOTEL Entry Form'!U133)</f>
        <v/>
      </c>
      <c r="AA81" t="str">
        <f>IF('HOTEL Entry Form'!V133="","",'HOTEL Entry Form'!V133)</f>
        <v/>
      </c>
      <c r="AB81" t="str">
        <f>IF(D81="","",IF('HOTEL Entry Form'!CR133=0,"",'HOTEL Entry Form'!CR133))</f>
        <v/>
      </c>
      <c r="AC81" t="str">
        <f>IF(D81="","",IF('HOTEL Entry Form'!CS133=0,"",'HOTEL Entry Form'!CS133))</f>
        <v/>
      </c>
      <c r="AD81" t="str">
        <f>IF(D81="","",IF('HOTEL Entry Form'!W133=0,"",'HOTEL Entry Form'!W133))</f>
        <v/>
      </c>
      <c r="AE81" t="str">
        <f>IF(D81="","",IF('HOTEL Entry Form'!X133=0,"",'HOTEL Entry Form'!X133))</f>
        <v/>
      </c>
    </row>
  </sheetData>
  <sheetProtection algorithmName="SHA-512" hashValue="sEeVmKF7rOH4XOsraUyM0JxMSZs+tAKHEz134QVIU+KToaFiIG6DEehTJJfYC07i/b+nyVnqh4hJaUzgHMKWsQ==" saltValue="OnNhemnmfbBpR84mh8/AMg==" spinCount="100000" sheet="1" objects="1" scenarios="1"/>
  <conditionalFormatting sqref="L1">
    <cfRule type="duplicateValues" dxfId="0" priority="4"/>
  </conditionalFormatting>
  <pageMargins left="0.7" right="0.7" top="0.78740157499999996" bottom="0.78740157499999996"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696DF-4494-4F62-BDED-259228775314}">
  <sheetPr>
    <tabColor theme="9" tint="0.39997558519241921"/>
  </sheetPr>
  <dimension ref="A1:N94"/>
  <sheetViews>
    <sheetView zoomScale="90" zoomScaleNormal="90" workbookViewId="0">
      <selection activeCell="K12" sqref="K12:L12"/>
    </sheetView>
  </sheetViews>
  <sheetFormatPr baseColWidth="10" defaultColWidth="9" defaultRowHeight="13.15"/>
  <cols>
    <col min="1" max="1" width="3.6640625" style="155" customWidth="1"/>
    <col min="2" max="2" width="9.33203125" style="169" customWidth="1"/>
    <col min="3" max="4" width="20.6640625" style="170" customWidth="1"/>
    <col min="5" max="5" width="10" style="170" bestFit="1" customWidth="1"/>
    <col min="6" max="6" width="12.33203125" style="171" bestFit="1" customWidth="1"/>
    <col min="7" max="7" width="13.6640625" style="170" customWidth="1"/>
    <col min="8" max="8" width="9.796875" style="140" customWidth="1"/>
    <col min="9" max="9" width="13" style="140" bestFit="1" customWidth="1"/>
    <col min="10" max="10" width="10.6640625" style="140" customWidth="1"/>
    <col min="11" max="11" width="6.6640625" style="140" customWidth="1"/>
    <col min="12" max="12" width="30" style="172" bestFit="1" customWidth="1"/>
    <col min="13" max="13" width="0" style="273" hidden="1" customWidth="1"/>
    <col min="14" max="14" width="0" style="155" hidden="1" customWidth="1"/>
    <col min="15" max="16384" width="9" style="155"/>
  </cols>
  <sheetData>
    <row r="1" spans="1:14" ht="32.25" customHeight="1">
      <c r="B1" s="142"/>
      <c r="C1" s="143"/>
      <c r="D1" s="144"/>
      <c r="E1" s="145"/>
      <c r="F1" s="145"/>
      <c r="G1" s="145"/>
      <c r="H1" s="145"/>
      <c r="I1" s="145"/>
      <c r="J1" s="146"/>
      <c r="K1" s="146"/>
      <c r="L1" s="147"/>
    </row>
    <row r="2" spans="1:14" ht="26.25" customHeight="1">
      <c r="B2" s="148"/>
      <c r="C2" s="185"/>
      <c r="D2" s="185"/>
      <c r="E2" s="185"/>
      <c r="F2" s="185"/>
      <c r="G2" s="185"/>
      <c r="H2" s="185"/>
      <c r="I2" s="185"/>
      <c r="J2" s="185"/>
      <c r="L2" s="149"/>
    </row>
    <row r="3" spans="1:14" s="156" customFormat="1" ht="20.25" customHeight="1">
      <c r="B3" s="150"/>
      <c r="C3" s="127"/>
      <c r="D3" s="127"/>
      <c r="E3" s="128"/>
      <c r="F3" s="129"/>
      <c r="G3" s="130"/>
      <c r="H3" s="131"/>
      <c r="I3" s="131"/>
      <c r="J3" s="131"/>
      <c r="K3" s="131"/>
      <c r="L3" s="151"/>
      <c r="M3" s="162"/>
    </row>
    <row r="4" spans="1:14" s="157" customFormat="1" ht="20.25" customHeight="1">
      <c r="B4" s="152"/>
      <c r="C4" s="132"/>
      <c r="D4" s="132"/>
      <c r="E4" s="133"/>
      <c r="F4" s="134"/>
      <c r="G4" s="132"/>
      <c r="H4" s="135"/>
      <c r="I4" s="136"/>
      <c r="J4" s="136"/>
      <c r="K4" s="137"/>
      <c r="L4" s="153"/>
      <c r="M4" s="162"/>
    </row>
    <row r="5" spans="1:14" s="157" customFormat="1" ht="20.25" customHeight="1">
      <c r="B5" s="152"/>
      <c r="C5" s="135"/>
      <c r="D5" s="135"/>
      <c r="E5" s="186"/>
      <c r="F5" s="187"/>
      <c r="G5" s="187"/>
      <c r="H5" s="188"/>
      <c r="I5" s="188"/>
      <c r="J5" s="188"/>
      <c r="K5" s="138"/>
      <c r="L5" s="154"/>
      <c r="M5" s="162"/>
    </row>
    <row r="6" spans="1:14" s="156" customFormat="1" ht="20.25" customHeight="1">
      <c r="B6" s="150"/>
      <c r="C6" s="127"/>
      <c r="D6" s="127"/>
      <c r="E6" s="131"/>
      <c r="F6" s="129"/>
      <c r="G6" s="130"/>
      <c r="H6" s="139"/>
      <c r="I6" s="136"/>
      <c r="J6" s="136"/>
      <c r="K6" s="131"/>
      <c r="L6" s="190" t="str">
        <f>'HOTEL Entry Form'!AA6</f>
        <v>Version 1.7</v>
      </c>
      <c r="M6" s="162"/>
    </row>
    <row r="7" spans="1:14" s="157" customFormat="1" ht="20.25" customHeight="1">
      <c r="B7" s="152"/>
      <c r="C7" s="132"/>
      <c r="D7" s="132"/>
      <c r="E7" s="133"/>
      <c r="F7" s="134"/>
      <c r="G7" s="132"/>
      <c r="H7" s="135"/>
      <c r="I7" s="136"/>
      <c r="J7" s="136"/>
      <c r="K7" s="137"/>
      <c r="L7" s="153"/>
      <c r="M7" s="162"/>
    </row>
    <row r="8" spans="1:14" s="158" customFormat="1" ht="91.5" thickBot="1">
      <c r="B8" s="415" t="s">
        <v>223</v>
      </c>
      <c r="C8" s="416"/>
      <c r="D8" s="416"/>
      <c r="E8" s="416"/>
      <c r="F8" s="416"/>
      <c r="G8" s="416"/>
      <c r="H8" s="416"/>
      <c r="I8" s="416"/>
      <c r="J8" s="416"/>
      <c r="K8" s="416"/>
      <c r="L8" s="417"/>
      <c r="M8" s="272"/>
    </row>
    <row r="9" spans="1:14" s="157" customFormat="1" ht="19.5" customHeight="1" thickBot="1">
      <c r="A9" s="160"/>
      <c r="B9" s="161"/>
      <c r="C9" s="162"/>
      <c r="D9" s="162"/>
      <c r="E9" s="162"/>
      <c r="F9" s="163"/>
      <c r="G9" s="164"/>
      <c r="H9" s="165"/>
      <c r="I9" s="165"/>
      <c r="J9" s="164"/>
      <c r="K9" s="165"/>
      <c r="L9" s="164"/>
      <c r="M9" s="162"/>
    </row>
    <row r="10" spans="1:14" ht="51.75" customHeight="1">
      <c r="A10" s="274"/>
      <c r="B10" s="386" t="s">
        <v>53</v>
      </c>
      <c r="C10" s="387"/>
      <c r="D10" s="112" t="s">
        <v>54</v>
      </c>
      <c r="E10" s="113" t="s">
        <v>55</v>
      </c>
      <c r="F10" s="126" t="s">
        <v>244</v>
      </c>
      <c r="G10" s="388" t="s">
        <v>204</v>
      </c>
      <c r="H10" s="388"/>
      <c r="I10" s="389" t="s">
        <v>58</v>
      </c>
      <c r="J10" s="389"/>
      <c r="K10" s="390" t="s">
        <v>116</v>
      </c>
      <c r="L10" s="391"/>
      <c r="N10" s="155" t="s">
        <v>117</v>
      </c>
    </row>
    <row r="11" spans="1:14" ht="54.75" customHeight="1">
      <c r="A11" s="275" t="s">
        <v>153</v>
      </c>
      <c r="B11" s="123" t="s">
        <v>60</v>
      </c>
      <c r="C11" s="114" t="s">
        <v>61</v>
      </c>
      <c r="D11" s="115">
        <v>3</v>
      </c>
      <c r="E11" s="116" t="s">
        <v>62</v>
      </c>
      <c r="F11" s="325" t="s">
        <v>245</v>
      </c>
      <c r="G11" s="392" t="s">
        <v>64</v>
      </c>
      <c r="H11" s="392"/>
      <c r="I11" s="393" t="s">
        <v>64</v>
      </c>
      <c r="J11" s="393"/>
      <c r="K11" s="394">
        <v>505</v>
      </c>
      <c r="L11" s="395"/>
      <c r="M11" s="273" t="s">
        <v>59</v>
      </c>
      <c r="N11" s="155" t="b">
        <v>1</v>
      </c>
    </row>
    <row r="12" spans="1:14" ht="54.75" customHeight="1">
      <c r="A12" s="275" t="s">
        <v>154</v>
      </c>
      <c r="B12" s="125" t="s">
        <v>66</v>
      </c>
      <c r="C12" s="120" t="s">
        <v>61</v>
      </c>
      <c r="D12" s="121">
        <v>4</v>
      </c>
      <c r="E12" s="116" t="s">
        <v>62</v>
      </c>
      <c r="F12" s="325" t="s">
        <v>245</v>
      </c>
      <c r="G12" s="402" t="s">
        <v>64</v>
      </c>
      <c r="H12" s="402"/>
      <c r="I12" s="403" t="s">
        <v>64</v>
      </c>
      <c r="J12" s="403"/>
      <c r="K12" s="400">
        <f>$K$11+($K$43*1)</f>
        <v>595</v>
      </c>
      <c r="L12" s="401"/>
      <c r="M12" s="273" t="s">
        <v>176</v>
      </c>
      <c r="N12" s="155" t="b">
        <v>1</v>
      </c>
    </row>
    <row r="13" spans="1:14" ht="54.75" customHeight="1">
      <c r="A13" s="275" t="s">
        <v>155</v>
      </c>
      <c r="B13" s="124" t="s">
        <v>67</v>
      </c>
      <c r="C13" s="117" t="s">
        <v>61</v>
      </c>
      <c r="D13" s="118">
        <v>5</v>
      </c>
      <c r="E13" s="116" t="s">
        <v>62</v>
      </c>
      <c r="F13" s="325" t="s">
        <v>245</v>
      </c>
      <c r="G13" s="399" t="s">
        <v>64</v>
      </c>
      <c r="H13" s="399"/>
      <c r="I13" s="396" t="s">
        <v>64</v>
      </c>
      <c r="J13" s="396"/>
      <c r="K13" s="400">
        <f>$K$11+($K$43*2)</f>
        <v>685</v>
      </c>
      <c r="L13" s="401"/>
      <c r="M13" s="273" t="s">
        <v>177</v>
      </c>
      <c r="N13" s="155" t="b">
        <v>1</v>
      </c>
    </row>
    <row r="14" spans="1:14" ht="54.75" customHeight="1">
      <c r="A14" s="275" t="s">
        <v>156</v>
      </c>
      <c r="B14" s="125" t="s">
        <v>68</v>
      </c>
      <c r="C14" s="120" t="s">
        <v>61</v>
      </c>
      <c r="D14" s="121">
        <v>6</v>
      </c>
      <c r="E14" s="281" t="s">
        <v>62</v>
      </c>
      <c r="F14" s="325" t="s">
        <v>245</v>
      </c>
      <c r="G14" s="402" t="s">
        <v>64</v>
      </c>
      <c r="H14" s="402"/>
      <c r="I14" s="403" t="s">
        <v>64</v>
      </c>
      <c r="J14" s="403"/>
      <c r="K14" s="400">
        <f>$K$11+($K$43*3)</f>
        <v>775</v>
      </c>
      <c r="L14" s="401"/>
      <c r="M14" s="273" t="s">
        <v>178</v>
      </c>
      <c r="N14" s="155" t="b">
        <v>1</v>
      </c>
    </row>
    <row r="15" spans="1:14" ht="54.75" customHeight="1">
      <c r="A15" s="275" t="s">
        <v>157</v>
      </c>
      <c r="B15" s="124" t="s">
        <v>145</v>
      </c>
      <c r="C15" s="117" t="s">
        <v>61</v>
      </c>
      <c r="D15" s="118">
        <v>7</v>
      </c>
      <c r="E15" s="119" t="s">
        <v>62</v>
      </c>
      <c r="F15" s="325" t="s">
        <v>245</v>
      </c>
      <c r="G15" s="399" t="s">
        <v>64</v>
      </c>
      <c r="H15" s="399"/>
      <c r="I15" s="396" t="s">
        <v>64</v>
      </c>
      <c r="J15" s="396"/>
      <c r="K15" s="400">
        <f>$K$11+($K$43*4)</f>
        <v>865</v>
      </c>
      <c r="L15" s="401"/>
      <c r="M15" s="273" t="s">
        <v>191</v>
      </c>
    </row>
    <row r="16" spans="1:14" ht="54.75" customHeight="1">
      <c r="A16" s="275" t="s">
        <v>216</v>
      </c>
      <c r="B16" s="124" t="s">
        <v>206</v>
      </c>
      <c r="C16" s="117" t="s">
        <v>61</v>
      </c>
      <c r="D16" s="115">
        <v>8</v>
      </c>
      <c r="E16" s="119" t="s">
        <v>62</v>
      </c>
      <c r="F16" s="325" t="s">
        <v>245</v>
      </c>
      <c r="G16" s="399" t="s">
        <v>64</v>
      </c>
      <c r="H16" s="399"/>
      <c r="I16" s="396" t="s">
        <v>64</v>
      </c>
      <c r="J16" s="396"/>
      <c r="K16" s="400">
        <f>$K$11+($K$43*5)</f>
        <v>955</v>
      </c>
      <c r="L16" s="401"/>
    </row>
    <row r="17" spans="1:14" ht="54.75" customHeight="1">
      <c r="A17" s="275" t="s">
        <v>217</v>
      </c>
      <c r="B17" s="124" t="s">
        <v>207</v>
      </c>
      <c r="C17" s="117" t="s">
        <v>61</v>
      </c>
      <c r="D17" s="115">
        <v>9</v>
      </c>
      <c r="E17" s="119" t="s">
        <v>62</v>
      </c>
      <c r="F17" s="325" t="s">
        <v>245</v>
      </c>
      <c r="G17" s="399" t="s">
        <v>64</v>
      </c>
      <c r="H17" s="399"/>
      <c r="I17" s="396" t="s">
        <v>64</v>
      </c>
      <c r="J17" s="396"/>
      <c r="K17" s="397">
        <f>$K$11+($K$43*6)</f>
        <v>1045</v>
      </c>
      <c r="L17" s="398"/>
    </row>
    <row r="18" spans="1:14" ht="54.75" customHeight="1">
      <c r="A18" s="275" t="s">
        <v>158</v>
      </c>
      <c r="B18" s="123" t="s">
        <v>69</v>
      </c>
      <c r="C18" s="114" t="s">
        <v>61</v>
      </c>
      <c r="D18" s="115">
        <v>3</v>
      </c>
      <c r="E18" s="116" t="s">
        <v>70</v>
      </c>
      <c r="F18" s="325" t="s">
        <v>245</v>
      </c>
      <c r="G18" s="392" t="s">
        <v>64</v>
      </c>
      <c r="H18" s="392"/>
      <c r="I18" s="393" t="s">
        <v>64</v>
      </c>
      <c r="J18" s="393"/>
      <c r="K18" s="394">
        <f>$K$11+($K$45*3)</f>
        <v>685</v>
      </c>
      <c r="L18" s="395"/>
      <c r="M18" s="273" t="s">
        <v>179</v>
      </c>
      <c r="N18" s="155" t="b">
        <v>1</v>
      </c>
    </row>
    <row r="19" spans="1:14" ht="54.75" customHeight="1">
      <c r="A19" s="275" t="s">
        <v>159</v>
      </c>
      <c r="B19" s="124" t="s">
        <v>39</v>
      </c>
      <c r="C19" s="117" t="s">
        <v>61</v>
      </c>
      <c r="D19" s="118">
        <v>4</v>
      </c>
      <c r="E19" s="119" t="s">
        <v>70</v>
      </c>
      <c r="F19" s="325" t="s">
        <v>245</v>
      </c>
      <c r="G19" s="399" t="s">
        <v>64</v>
      </c>
      <c r="H19" s="399"/>
      <c r="I19" s="396" t="s">
        <v>64</v>
      </c>
      <c r="J19" s="396"/>
      <c r="K19" s="397">
        <f>$K$12+($K$45*4)</f>
        <v>835</v>
      </c>
      <c r="L19" s="398"/>
      <c r="M19" s="273" t="s">
        <v>180</v>
      </c>
      <c r="N19" s="155" t="b">
        <v>1</v>
      </c>
    </row>
    <row r="20" spans="1:14" ht="54.75" customHeight="1">
      <c r="A20" s="275" t="s">
        <v>160</v>
      </c>
      <c r="B20" s="124" t="s">
        <v>71</v>
      </c>
      <c r="C20" s="117" t="s">
        <v>61</v>
      </c>
      <c r="D20" s="118">
        <v>5</v>
      </c>
      <c r="E20" s="119" t="s">
        <v>70</v>
      </c>
      <c r="F20" s="325" t="s">
        <v>245</v>
      </c>
      <c r="G20" s="399" t="s">
        <v>64</v>
      </c>
      <c r="H20" s="399"/>
      <c r="I20" s="396" t="s">
        <v>64</v>
      </c>
      <c r="J20" s="396"/>
      <c r="K20" s="397">
        <f>$K$13+($K$45*5)</f>
        <v>985</v>
      </c>
      <c r="L20" s="398"/>
      <c r="M20" s="273" t="s">
        <v>181</v>
      </c>
      <c r="N20" s="155" t="b">
        <v>1</v>
      </c>
    </row>
    <row r="21" spans="1:14" ht="54.75" customHeight="1">
      <c r="A21" s="275" t="s">
        <v>161</v>
      </c>
      <c r="B21" s="125" t="s">
        <v>72</v>
      </c>
      <c r="C21" s="120" t="s">
        <v>61</v>
      </c>
      <c r="D21" s="121">
        <v>6</v>
      </c>
      <c r="E21" s="122" t="s">
        <v>70</v>
      </c>
      <c r="F21" s="325" t="s">
        <v>245</v>
      </c>
      <c r="G21" s="402" t="s">
        <v>64</v>
      </c>
      <c r="H21" s="402"/>
      <c r="I21" s="403" t="s">
        <v>64</v>
      </c>
      <c r="J21" s="403"/>
      <c r="K21" s="400">
        <f>$K$14+($K$45*6)</f>
        <v>1135</v>
      </c>
      <c r="L21" s="401"/>
      <c r="M21" s="273" t="s">
        <v>182</v>
      </c>
      <c r="N21" s="155" t="b">
        <v>1</v>
      </c>
    </row>
    <row r="22" spans="1:14" ht="54.75" customHeight="1">
      <c r="A22" s="275" t="s">
        <v>162</v>
      </c>
      <c r="B22" s="124" t="s">
        <v>144</v>
      </c>
      <c r="C22" s="117" t="s">
        <v>61</v>
      </c>
      <c r="D22" s="118">
        <v>7</v>
      </c>
      <c r="E22" s="119" t="s">
        <v>70</v>
      </c>
      <c r="F22" s="325" t="s">
        <v>245</v>
      </c>
      <c r="G22" s="399" t="s">
        <v>64</v>
      </c>
      <c r="H22" s="399"/>
      <c r="I22" s="396" t="s">
        <v>64</v>
      </c>
      <c r="J22" s="396"/>
      <c r="K22" s="397">
        <f>$K$15+($K$45*7)</f>
        <v>1285</v>
      </c>
      <c r="L22" s="398"/>
      <c r="M22" s="273" t="s">
        <v>192</v>
      </c>
    </row>
    <row r="23" spans="1:14" ht="54.75" customHeight="1">
      <c r="A23" s="275" t="s">
        <v>218</v>
      </c>
      <c r="B23" s="124" t="s">
        <v>208</v>
      </c>
      <c r="C23" s="117" t="s">
        <v>61</v>
      </c>
      <c r="D23" s="115">
        <v>8</v>
      </c>
      <c r="E23" s="119" t="s">
        <v>70</v>
      </c>
      <c r="F23" s="325" t="s">
        <v>245</v>
      </c>
      <c r="G23" s="399" t="s">
        <v>64</v>
      </c>
      <c r="H23" s="399"/>
      <c r="I23" s="396" t="s">
        <v>64</v>
      </c>
      <c r="J23" s="396"/>
      <c r="K23" s="397">
        <f>$K$16+($K$45*8)</f>
        <v>1435</v>
      </c>
      <c r="L23" s="398"/>
    </row>
    <row r="24" spans="1:14" ht="54.75" customHeight="1">
      <c r="A24" s="275" t="s">
        <v>219</v>
      </c>
      <c r="B24" s="124" t="s">
        <v>209</v>
      </c>
      <c r="C24" s="117" t="s">
        <v>61</v>
      </c>
      <c r="D24" s="115">
        <v>9</v>
      </c>
      <c r="E24" s="119" t="s">
        <v>70</v>
      </c>
      <c r="F24" s="325" t="s">
        <v>245</v>
      </c>
      <c r="G24" s="399" t="s">
        <v>64</v>
      </c>
      <c r="H24" s="399"/>
      <c r="I24" s="396" t="s">
        <v>64</v>
      </c>
      <c r="J24" s="396"/>
      <c r="K24" s="397">
        <f>$K$17+($K$45*9)</f>
        <v>1585</v>
      </c>
      <c r="L24" s="398"/>
    </row>
    <row r="25" spans="1:14" ht="54.75" customHeight="1">
      <c r="A25" s="275" t="s">
        <v>164</v>
      </c>
      <c r="B25" s="123" t="s">
        <v>73</v>
      </c>
      <c r="C25" s="114" t="s">
        <v>38</v>
      </c>
      <c r="D25" s="115">
        <v>3</v>
      </c>
      <c r="E25" s="116" t="s">
        <v>62</v>
      </c>
      <c r="F25" s="325" t="s">
        <v>245</v>
      </c>
      <c r="G25" s="392" t="s">
        <v>64</v>
      </c>
      <c r="H25" s="392"/>
      <c r="I25" s="393" t="s">
        <v>74</v>
      </c>
      <c r="J25" s="393"/>
      <c r="K25" s="394">
        <v>415</v>
      </c>
      <c r="L25" s="395"/>
      <c r="M25" s="273" t="s">
        <v>183</v>
      </c>
      <c r="N25" s="155" t="b">
        <v>1</v>
      </c>
    </row>
    <row r="26" spans="1:14" ht="54.75" customHeight="1">
      <c r="A26" s="275" t="s">
        <v>165</v>
      </c>
      <c r="B26" s="124" t="s">
        <v>75</v>
      </c>
      <c r="C26" s="117" t="s">
        <v>38</v>
      </c>
      <c r="D26" s="118">
        <v>4</v>
      </c>
      <c r="E26" s="116" t="s">
        <v>62</v>
      </c>
      <c r="F26" s="325" t="s">
        <v>245</v>
      </c>
      <c r="G26" s="399" t="s">
        <v>64</v>
      </c>
      <c r="H26" s="399"/>
      <c r="I26" s="396" t="s">
        <v>74</v>
      </c>
      <c r="J26" s="396"/>
      <c r="K26" s="397">
        <f>$K$25+($K$43*1)</f>
        <v>505</v>
      </c>
      <c r="L26" s="398"/>
      <c r="M26" s="273" t="s">
        <v>184</v>
      </c>
      <c r="N26" s="155" t="b">
        <v>1</v>
      </c>
    </row>
    <row r="27" spans="1:14" ht="54.75" customHeight="1">
      <c r="A27" s="275" t="s">
        <v>166</v>
      </c>
      <c r="B27" s="124" t="s">
        <v>76</v>
      </c>
      <c r="C27" s="117" t="s">
        <v>38</v>
      </c>
      <c r="D27" s="118">
        <v>5</v>
      </c>
      <c r="E27" s="116" t="s">
        <v>62</v>
      </c>
      <c r="F27" s="325" t="s">
        <v>245</v>
      </c>
      <c r="G27" s="399" t="s">
        <v>64</v>
      </c>
      <c r="H27" s="399"/>
      <c r="I27" s="396" t="s">
        <v>74</v>
      </c>
      <c r="J27" s="396"/>
      <c r="K27" s="397">
        <f>$K$25+($K$43*2)</f>
        <v>595</v>
      </c>
      <c r="L27" s="398"/>
      <c r="M27" s="273" t="s">
        <v>185</v>
      </c>
      <c r="N27" s="155" t="b">
        <v>1</v>
      </c>
    </row>
    <row r="28" spans="1:14" ht="54.75" customHeight="1">
      <c r="A28" s="275" t="s">
        <v>167</v>
      </c>
      <c r="B28" s="125" t="s">
        <v>46</v>
      </c>
      <c r="C28" s="120" t="s">
        <v>38</v>
      </c>
      <c r="D28" s="121">
        <v>6</v>
      </c>
      <c r="E28" s="281" t="s">
        <v>62</v>
      </c>
      <c r="F28" s="325" t="s">
        <v>245</v>
      </c>
      <c r="G28" s="402" t="s">
        <v>64</v>
      </c>
      <c r="H28" s="402"/>
      <c r="I28" s="403" t="s">
        <v>74</v>
      </c>
      <c r="J28" s="403"/>
      <c r="K28" s="400">
        <f>$K$25+($K$43*3)</f>
        <v>685</v>
      </c>
      <c r="L28" s="401"/>
      <c r="M28" s="273" t="s">
        <v>186</v>
      </c>
      <c r="N28" s="155" t="b">
        <v>1</v>
      </c>
    </row>
    <row r="29" spans="1:14" ht="54.75" customHeight="1">
      <c r="A29" s="275" t="s">
        <v>168</v>
      </c>
      <c r="B29" s="124" t="s">
        <v>143</v>
      </c>
      <c r="C29" s="117" t="s">
        <v>38</v>
      </c>
      <c r="D29" s="118">
        <v>7</v>
      </c>
      <c r="E29" s="119" t="s">
        <v>62</v>
      </c>
      <c r="F29" s="325" t="s">
        <v>245</v>
      </c>
      <c r="G29" s="399" t="s">
        <v>64</v>
      </c>
      <c r="H29" s="399"/>
      <c r="I29" s="396" t="s">
        <v>74</v>
      </c>
      <c r="J29" s="396"/>
      <c r="K29" s="400">
        <f>$K$25+($K$43*4)</f>
        <v>775</v>
      </c>
      <c r="L29" s="401"/>
      <c r="M29" s="273" t="s">
        <v>193</v>
      </c>
    </row>
    <row r="30" spans="1:14" ht="54.75" customHeight="1">
      <c r="A30" s="275" t="s">
        <v>220</v>
      </c>
      <c r="B30" s="124" t="s">
        <v>210</v>
      </c>
      <c r="C30" s="117" t="s">
        <v>38</v>
      </c>
      <c r="D30" s="115">
        <v>8</v>
      </c>
      <c r="E30" s="119" t="s">
        <v>62</v>
      </c>
      <c r="F30" s="325" t="s">
        <v>245</v>
      </c>
      <c r="G30" s="399" t="s">
        <v>64</v>
      </c>
      <c r="H30" s="399"/>
      <c r="I30" s="396" t="s">
        <v>74</v>
      </c>
      <c r="J30" s="396"/>
      <c r="K30" s="400">
        <f>$K$25+($K$43*5)</f>
        <v>865</v>
      </c>
      <c r="L30" s="401"/>
    </row>
    <row r="31" spans="1:14" ht="54.75" customHeight="1">
      <c r="A31" s="275" t="s">
        <v>221</v>
      </c>
      <c r="B31" s="124" t="s">
        <v>211</v>
      </c>
      <c r="C31" s="117" t="s">
        <v>38</v>
      </c>
      <c r="D31" s="115">
        <v>9</v>
      </c>
      <c r="E31" s="119" t="s">
        <v>62</v>
      </c>
      <c r="F31" s="325" t="s">
        <v>245</v>
      </c>
      <c r="G31" s="399" t="s">
        <v>64</v>
      </c>
      <c r="H31" s="399"/>
      <c r="I31" s="396" t="s">
        <v>74</v>
      </c>
      <c r="J31" s="396"/>
      <c r="K31" s="397">
        <f>$K$25+($K$43*6)</f>
        <v>955</v>
      </c>
      <c r="L31" s="398"/>
    </row>
    <row r="32" spans="1:14" ht="54.75" customHeight="1">
      <c r="A32" s="275" t="s">
        <v>169</v>
      </c>
      <c r="B32" s="123" t="s">
        <v>36</v>
      </c>
      <c r="C32" s="114" t="s">
        <v>38</v>
      </c>
      <c r="D32" s="115">
        <v>3</v>
      </c>
      <c r="E32" s="116" t="s">
        <v>70</v>
      </c>
      <c r="F32" s="325" t="s">
        <v>245</v>
      </c>
      <c r="G32" s="392" t="s">
        <v>64</v>
      </c>
      <c r="H32" s="392"/>
      <c r="I32" s="393" t="s">
        <v>74</v>
      </c>
      <c r="J32" s="393"/>
      <c r="K32" s="394">
        <f>$K$25+($K$45*3)</f>
        <v>595</v>
      </c>
      <c r="L32" s="395"/>
      <c r="M32" s="273" t="s">
        <v>187</v>
      </c>
      <c r="N32" s="155" t="b">
        <v>1</v>
      </c>
    </row>
    <row r="33" spans="1:14" ht="54.75" customHeight="1">
      <c r="A33" s="275" t="s">
        <v>170</v>
      </c>
      <c r="B33" s="124" t="s">
        <v>77</v>
      </c>
      <c r="C33" s="117" t="s">
        <v>38</v>
      </c>
      <c r="D33" s="118">
        <v>4</v>
      </c>
      <c r="E33" s="119" t="s">
        <v>70</v>
      </c>
      <c r="F33" s="325" t="s">
        <v>245</v>
      </c>
      <c r="G33" s="399" t="s">
        <v>64</v>
      </c>
      <c r="H33" s="399"/>
      <c r="I33" s="396" t="s">
        <v>74</v>
      </c>
      <c r="J33" s="396"/>
      <c r="K33" s="397">
        <f>$K$26+($K$45*4)</f>
        <v>745</v>
      </c>
      <c r="L33" s="398"/>
      <c r="M33" s="273" t="s">
        <v>188</v>
      </c>
      <c r="N33" s="155" t="b">
        <v>1</v>
      </c>
    </row>
    <row r="34" spans="1:14" ht="54.75" customHeight="1">
      <c r="A34" s="275" t="s">
        <v>171</v>
      </c>
      <c r="B34" s="124" t="s">
        <v>78</v>
      </c>
      <c r="C34" s="117" t="s">
        <v>38</v>
      </c>
      <c r="D34" s="118">
        <v>5</v>
      </c>
      <c r="E34" s="119" t="s">
        <v>70</v>
      </c>
      <c r="F34" s="325" t="s">
        <v>245</v>
      </c>
      <c r="G34" s="399" t="s">
        <v>64</v>
      </c>
      <c r="H34" s="399"/>
      <c r="I34" s="396" t="s">
        <v>74</v>
      </c>
      <c r="J34" s="396"/>
      <c r="K34" s="397">
        <f>$K$27+($K$45*5)</f>
        <v>895</v>
      </c>
      <c r="L34" s="398"/>
      <c r="M34" s="273" t="s">
        <v>189</v>
      </c>
      <c r="N34" s="155" t="b">
        <v>1</v>
      </c>
    </row>
    <row r="35" spans="1:14" ht="54.75" customHeight="1">
      <c r="A35" s="275" t="s">
        <v>172</v>
      </c>
      <c r="B35" s="125" t="s">
        <v>79</v>
      </c>
      <c r="C35" s="277" t="s">
        <v>38</v>
      </c>
      <c r="D35" s="121">
        <v>6</v>
      </c>
      <c r="E35" s="122" t="s">
        <v>70</v>
      </c>
      <c r="F35" s="325" t="s">
        <v>245</v>
      </c>
      <c r="G35" s="402" t="s">
        <v>64</v>
      </c>
      <c r="H35" s="402"/>
      <c r="I35" s="403" t="s">
        <v>74</v>
      </c>
      <c r="J35" s="403"/>
      <c r="K35" s="400">
        <f>$K$28+($K$45*6)</f>
        <v>1045</v>
      </c>
      <c r="L35" s="401"/>
      <c r="M35" s="273" t="s">
        <v>190</v>
      </c>
      <c r="N35" s="155" t="b">
        <v>1</v>
      </c>
    </row>
    <row r="36" spans="1:14" ht="54.75" customHeight="1">
      <c r="A36" s="275" t="s">
        <v>173</v>
      </c>
      <c r="B36" s="124" t="s">
        <v>142</v>
      </c>
      <c r="C36" s="117" t="s">
        <v>38</v>
      </c>
      <c r="D36" s="118">
        <v>7</v>
      </c>
      <c r="E36" s="119" t="s">
        <v>70</v>
      </c>
      <c r="F36" s="325" t="s">
        <v>245</v>
      </c>
      <c r="G36" s="399" t="s">
        <v>64</v>
      </c>
      <c r="H36" s="399"/>
      <c r="I36" s="396" t="s">
        <v>74</v>
      </c>
      <c r="J36" s="396"/>
      <c r="K36" s="400">
        <f>$K$29+($K$45*7)</f>
        <v>1195</v>
      </c>
      <c r="L36" s="401"/>
      <c r="M36" s="273" t="s">
        <v>194</v>
      </c>
    </row>
    <row r="37" spans="1:14" ht="54.75" customHeight="1">
      <c r="A37" s="275" t="s">
        <v>214</v>
      </c>
      <c r="B37" s="124" t="s">
        <v>212</v>
      </c>
      <c r="C37" s="117" t="s">
        <v>38</v>
      </c>
      <c r="D37" s="115">
        <v>8</v>
      </c>
      <c r="E37" s="119" t="s">
        <v>70</v>
      </c>
      <c r="F37" s="325" t="s">
        <v>245</v>
      </c>
      <c r="G37" s="399" t="s">
        <v>64</v>
      </c>
      <c r="H37" s="399"/>
      <c r="I37" s="396" t="s">
        <v>74</v>
      </c>
      <c r="J37" s="396"/>
      <c r="K37" s="400">
        <f>$K$30+($K$45*8)</f>
        <v>1345</v>
      </c>
      <c r="L37" s="401"/>
    </row>
    <row r="38" spans="1:14" ht="54.75" customHeight="1">
      <c r="A38" s="275" t="s">
        <v>215</v>
      </c>
      <c r="B38" s="124" t="s">
        <v>213</v>
      </c>
      <c r="C38" s="117" t="s">
        <v>38</v>
      </c>
      <c r="D38" s="118">
        <v>9</v>
      </c>
      <c r="E38" s="119" t="s">
        <v>70</v>
      </c>
      <c r="F38" s="325" t="s">
        <v>245</v>
      </c>
      <c r="G38" s="399" t="s">
        <v>64</v>
      </c>
      <c r="H38" s="399"/>
      <c r="I38" s="396" t="s">
        <v>74</v>
      </c>
      <c r="J38" s="396"/>
      <c r="K38" s="397">
        <f>$K$31+($K$45*9)</f>
        <v>1495</v>
      </c>
      <c r="L38" s="398"/>
    </row>
    <row r="39" spans="1:14" ht="54.75" customHeight="1">
      <c r="A39" s="167"/>
      <c r="B39" s="278" t="s">
        <v>81</v>
      </c>
      <c r="C39" s="279" t="s">
        <v>118</v>
      </c>
      <c r="D39" s="280" t="s">
        <v>82</v>
      </c>
      <c r="E39" s="280" t="s">
        <v>82</v>
      </c>
      <c r="F39" s="280" t="s">
        <v>82</v>
      </c>
      <c r="G39" s="414" t="s">
        <v>82</v>
      </c>
      <c r="H39" s="414"/>
      <c r="I39" s="414" t="s">
        <v>64</v>
      </c>
      <c r="J39" s="414"/>
      <c r="K39" s="426">
        <v>90</v>
      </c>
      <c r="L39" s="427"/>
      <c r="N39" s="155" t="b">
        <v>0</v>
      </c>
    </row>
    <row r="40" spans="1:14" ht="41.25">
      <c r="A40" s="191"/>
      <c r="B40" s="192" t="s">
        <v>85</v>
      </c>
      <c r="C40" s="193" t="s">
        <v>119</v>
      </c>
      <c r="D40" s="176" t="s">
        <v>82</v>
      </c>
      <c r="E40" s="176" t="s">
        <v>82</v>
      </c>
      <c r="F40" s="325" t="s">
        <v>245</v>
      </c>
      <c r="G40" s="413" t="s">
        <v>82</v>
      </c>
      <c r="H40" s="413"/>
      <c r="I40" s="413" t="s">
        <v>64</v>
      </c>
      <c r="J40" s="413"/>
      <c r="K40" s="428">
        <f>K39+K41</f>
        <v>195</v>
      </c>
      <c r="L40" s="429"/>
      <c r="N40" s="155" t="b">
        <v>0</v>
      </c>
    </row>
    <row r="41" spans="1:14" ht="41.65" thickBot="1">
      <c r="A41" s="191"/>
      <c r="B41" s="282" t="s">
        <v>43</v>
      </c>
      <c r="C41" s="283" t="s">
        <v>120</v>
      </c>
      <c r="D41" s="178" t="s">
        <v>82</v>
      </c>
      <c r="E41" s="178" t="s">
        <v>82</v>
      </c>
      <c r="F41" s="325" t="s">
        <v>245</v>
      </c>
      <c r="G41" s="404" t="s">
        <v>82</v>
      </c>
      <c r="H41" s="404"/>
      <c r="I41" s="404"/>
      <c r="J41" s="404"/>
      <c r="K41" s="405">
        <v>105</v>
      </c>
      <c r="L41" s="406"/>
      <c r="N41" s="155" t="b">
        <v>0</v>
      </c>
    </row>
    <row r="42" spans="1:14" ht="30" customHeight="1" thickBot="1">
      <c r="A42" s="166"/>
      <c r="B42" s="418" t="s">
        <v>86</v>
      </c>
      <c r="C42" s="419"/>
      <c r="D42" s="419"/>
      <c r="E42" s="419"/>
      <c r="F42" s="419"/>
      <c r="G42" s="419"/>
      <c r="H42" s="419"/>
      <c r="I42" s="419"/>
      <c r="J42" s="419"/>
      <c r="K42" s="419"/>
      <c r="L42" s="420"/>
    </row>
    <row r="43" spans="1:14" ht="50.25" customHeight="1">
      <c r="A43" s="168"/>
      <c r="B43" s="421" t="s">
        <v>87</v>
      </c>
      <c r="C43" s="422"/>
      <c r="D43" s="174" t="s">
        <v>82</v>
      </c>
      <c r="E43" s="175" t="s">
        <v>62</v>
      </c>
      <c r="F43" s="174" t="s">
        <v>82</v>
      </c>
      <c r="G43" s="423" t="s">
        <v>88</v>
      </c>
      <c r="H43" s="423"/>
      <c r="I43" s="423"/>
      <c r="J43" s="423"/>
      <c r="K43" s="424">
        <v>90</v>
      </c>
      <c r="L43" s="425"/>
    </row>
    <row r="44" spans="1:14" ht="50.25" customHeight="1">
      <c r="A44" s="168"/>
      <c r="B44" s="411" t="s">
        <v>89</v>
      </c>
      <c r="C44" s="412"/>
      <c r="D44" s="176" t="s">
        <v>82</v>
      </c>
      <c r="E44" s="177" t="s">
        <v>70</v>
      </c>
      <c r="F44" s="176" t="s">
        <v>82</v>
      </c>
      <c r="G44" s="413" t="s">
        <v>88</v>
      </c>
      <c r="H44" s="413"/>
      <c r="I44" s="413"/>
      <c r="J44" s="413"/>
      <c r="K44" s="397">
        <v>150</v>
      </c>
      <c r="L44" s="398"/>
    </row>
    <row r="45" spans="1:14" ht="50.25" customHeight="1" thickBot="1">
      <c r="A45" s="168"/>
      <c r="B45" s="407" t="s">
        <v>90</v>
      </c>
      <c r="C45" s="408"/>
      <c r="D45" s="178" t="s">
        <v>82</v>
      </c>
      <c r="E45" s="179" t="s">
        <v>70</v>
      </c>
      <c r="F45" s="178" t="s">
        <v>82</v>
      </c>
      <c r="G45" s="404" t="s">
        <v>88</v>
      </c>
      <c r="H45" s="404"/>
      <c r="I45" s="404"/>
      <c r="J45" s="404"/>
      <c r="K45" s="409">
        <v>60</v>
      </c>
      <c r="L45" s="410"/>
    </row>
    <row r="46" spans="1:14" ht="21" customHeight="1"/>
    <row r="47" spans="1:14" ht="21" customHeight="1"/>
    <row r="48" spans="1:14" ht="21" hidden="1" customHeight="1">
      <c r="C48" s="170" t="s">
        <v>91</v>
      </c>
    </row>
    <row r="49" spans="3:4" ht="21" hidden="1" customHeight="1">
      <c r="C49" s="170" t="s">
        <v>92</v>
      </c>
      <c r="D49" s="173" t="s">
        <v>93</v>
      </c>
    </row>
    <row r="50" spans="3:4" ht="21" hidden="1" customHeight="1">
      <c r="D50" s="173">
        <f>3*K43</f>
        <v>270</v>
      </c>
    </row>
    <row r="51" spans="3:4" hidden="1"/>
    <row r="52" spans="3:4" hidden="1"/>
    <row r="53" spans="3:4" hidden="1"/>
    <row r="54" spans="3:4" hidden="1"/>
    <row r="55" spans="3:4" hidden="1"/>
    <row r="56" spans="3:4" hidden="1"/>
    <row r="57" spans="3:4" hidden="1"/>
    <row r="58" spans="3:4" hidden="1"/>
    <row r="59" spans="3:4" hidden="1"/>
    <row r="60" spans="3:4" hidden="1"/>
    <row r="61" spans="3:4" hidden="1"/>
    <row r="62" spans="3:4" hidden="1"/>
    <row r="63" spans="3:4" hidden="1"/>
    <row r="64" spans="3:4" hidden="1"/>
    <row r="65" spans="4:8" hidden="1"/>
    <row r="66" spans="4:8" hidden="1"/>
    <row r="67" spans="4:8" hidden="1"/>
    <row r="68" spans="4:8" hidden="1"/>
    <row r="69" spans="4:8" hidden="1"/>
    <row r="70" spans="4:8" hidden="1"/>
    <row r="71" spans="4:8" hidden="1"/>
    <row r="72" spans="4:8" hidden="1"/>
    <row r="73" spans="4:8" hidden="1"/>
    <row r="74" spans="4:8" hidden="1"/>
    <row r="75" spans="4:8" hidden="1"/>
    <row r="76" spans="4:8" hidden="1">
      <c r="D76" s="170" t="s">
        <v>148</v>
      </c>
      <c r="G76" s="170" t="s">
        <v>198</v>
      </c>
    </row>
    <row r="77" spans="4:8" ht="14.25" hidden="1">
      <c r="D77" s="269">
        <v>46208</v>
      </c>
      <c r="E77" s="170" t="s">
        <v>175</v>
      </c>
      <c r="G77" s="269">
        <v>46208</v>
      </c>
      <c r="H77" s="170" t="s">
        <v>199</v>
      </c>
    </row>
    <row r="78" spans="4:8" ht="14.25" hidden="1">
      <c r="D78" s="269">
        <v>46209</v>
      </c>
      <c r="E78" s="270">
        <v>46215</v>
      </c>
      <c r="G78" s="269">
        <v>46209</v>
      </c>
      <c r="H78" s="270">
        <v>46215</v>
      </c>
    </row>
    <row r="79" spans="4:8" ht="14.25" hidden="1">
      <c r="D79" s="269">
        <v>46210</v>
      </c>
      <c r="E79" s="270">
        <v>46216</v>
      </c>
      <c r="G79" s="269">
        <v>46210</v>
      </c>
      <c r="H79" s="270">
        <v>46216</v>
      </c>
    </row>
    <row r="80" spans="4:8" ht="14.25" hidden="1">
      <c r="D80" s="269">
        <v>46211</v>
      </c>
      <c r="E80" s="270">
        <v>46217</v>
      </c>
      <c r="G80" s="269">
        <v>46211</v>
      </c>
      <c r="H80" s="270">
        <v>46217</v>
      </c>
    </row>
    <row r="81" spans="4:7" ht="14.25" hidden="1">
      <c r="D81" s="269">
        <v>46212</v>
      </c>
      <c r="E81" s="270"/>
      <c r="G81" s="269">
        <v>46212</v>
      </c>
    </row>
    <row r="82" spans="4:7" hidden="1"/>
    <row r="83" spans="4:7" ht="14.25" hidden="1">
      <c r="D83" s="268" t="s">
        <v>49</v>
      </c>
    </row>
    <row r="84" spans="4:7" ht="42.75" hidden="1">
      <c r="D84" s="268" t="s">
        <v>151</v>
      </c>
    </row>
    <row r="85" spans="4:7" ht="42.75" hidden="1">
      <c r="D85" s="268" t="s">
        <v>152</v>
      </c>
    </row>
    <row r="86" spans="4:7" ht="42.75" hidden="1">
      <c r="D86" s="268" t="s">
        <v>163</v>
      </c>
    </row>
    <row r="87" spans="4:7" ht="42.75" hidden="1">
      <c r="D87" s="268" t="s">
        <v>174</v>
      </c>
    </row>
    <row r="88" spans="4:7" hidden="1">
      <c r="D88" s="170" t="s">
        <v>80</v>
      </c>
    </row>
    <row r="89" spans="4:7" ht="28.5" hidden="1">
      <c r="D89" s="268" t="s">
        <v>84</v>
      </c>
    </row>
    <row r="90" spans="4:7" ht="14.25" hidden="1">
      <c r="D90" s="268" t="s">
        <v>237</v>
      </c>
    </row>
    <row r="91" spans="4:7" ht="14.25" hidden="1">
      <c r="D91" s="268"/>
    </row>
    <row r="92" spans="4:7" hidden="1"/>
    <row r="93" spans="4:7" hidden="1"/>
    <row r="94" spans="4:7" hidden="1"/>
  </sheetData>
  <sheetProtection algorithmName="SHA-512" hashValue="aGhxBikDldDTZBGNl5DBxejcASkiyYXMpkh4OHUeTISPiVJnf1Li03tFhnnA09xnStqiGHbUU7NJqyyGLHjGNA==" saltValue="LfsBfX2ZJQbiABKkLgpE7A==" spinCount="100000" sheet="1" objects="1" scenarios="1"/>
  <mergeCells count="107">
    <mergeCell ref="G24:H24"/>
    <mergeCell ref="I24:J24"/>
    <mergeCell ref="G30:H30"/>
    <mergeCell ref="I30:J30"/>
    <mergeCell ref="G31:H31"/>
    <mergeCell ref="I31:J31"/>
    <mergeCell ref="G37:H37"/>
    <mergeCell ref="K16:L16"/>
    <mergeCell ref="K17:L17"/>
    <mergeCell ref="K23:L23"/>
    <mergeCell ref="K24:L24"/>
    <mergeCell ref="K30:L30"/>
    <mergeCell ref="B8:L8"/>
    <mergeCell ref="B42:L42"/>
    <mergeCell ref="B43:C43"/>
    <mergeCell ref="G43:J43"/>
    <mergeCell ref="K43:L43"/>
    <mergeCell ref="G35:H35"/>
    <mergeCell ref="I35:J35"/>
    <mergeCell ref="K35:L35"/>
    <mergeCell ref="K39:L39"/>
    <mergeCell ref="K40:L40"/>
    <mergeCell ref="G27:H27"/>
    <mergeCell ref="I27:J27"/>
    <mergeCell ref="K27:L27"/>
    <mergeCell ref="G40:H40"/>
    <mergeCell ref="I40:J40"/>
    <mergeCell ref="G28:H28"/>
    <mergeCell ref="G26:H26"/>
    <mergeCell ref="I26:J26"/>
    <mergeCell ref="K26:L26"/>
    <mergeCell ref="I12:J12"/>
    <mergeCell ref="K12:L12"/>
    <mergeCell ref="G13:H13"/>
    <mergeCell ref="I37:J37"/>
    <mergeCell ref="G38:H38"/>
    <mergeCell ref="B45:C45"/>
    <mergeCell ref="G45:J45"/>
    <mergeCell ref="K45:L45"/>
    <mergeCell ref="B44:C44"/>
    <mergeCell ref="G44:J44"/>
    <mergeCell ref="K44:L44"/>
    <mergeCell ref="I28:J28"/>
    <mergeCell ref="G33:H33"/>
    <mergeCell ref="I33:J33"/>
    <mergeCell ref="K33:L33"/>
    <mergeCell ref="G36:H36"/>
    <mergeCell ref="I36:J36"/>
    <mergeCell ref="K36:L36"/>
    <mergeCell ref="G34:H34"/>
    <mergeCell ref="G29:H29"/>
    <mergeCell ref="I29:J29"/>
    <mergeCell ref="K29:L29"/>
    <mergeCell ref="G39:H39"/>
    <mergeCell ref="I39:J39"/>
    <mergeCell ref="I38:J38"/>
    <mergeCell ref="K31:L31"/>
    <mergeCell ref="K37:L37"/>
    <mergeCell ref="K38:L38"/>
    <mergeCell ref="K13:L13"/>
    <mergeCell ref="G12:H12"/>
    <mergeCell ref="G14:H14"/>
    <mergeCell ref="I14:J14"/>
    <mergeCell ref="K14:L14"/>
    <mergeCell ref="G41:J41"/>
    <mergeCell ref="K41:L41"/>
    <mergeCell ref="G18:H18"/>
    <mergeCell ref="I18:J18"/>
    <mergeCell ref="K18:L18"/>
    <mergeCell ref="G19:H19"/>
    <mergeCell ref="I19:J19"/>
    <mergeCell ref="K19:L19"/>
    <mergeCell ref="G20:H20"/>
    <mergeCell ref="I20:J20"/>
    <mergeCell ref="K20:L20"/>
    <mergeCell ref="G21:H21"/>
    <mergeCell ref="I21:J21"/>
    <mergeCell ref="G16:H16"/>
    <mergeCell ref="I16:J16"/>
    <mergeCell ref="G17:H17"/>
    <mergeCell ref="I17:J17"/>
    <mergeCell ref="G23:H23"/>
    <mergeCell ref="I23:J23"/>
    <mergeCell ref="B10:C10"/>
    <mergeCell ref="G10:H10"/>
    <mergeCell ref="I10:J10"/>
    <mergeCell ref="K10:L10"/>
    <mergeCell ref="G11:H11"/>
    <mergeCell ref="I11:J11"/>
    <mergeCell ref="K11:L11"/>
    <mergeCell ref="I34:J34"/>
    <mergeCell ref="K34:L34"/>
    <mergeCell ref="G15:H15"/>
    <mergeCell ref="I15:J15"/>
    <mergeCell ref="K15:L15"/>
    <mergeCell ref="G22:H22"/>
    <mergeCell ref="I22:J22"/>
    <mergeCell ref="K22:L22"/>
    <mergeCell ref="K21:L21"/>
    <mergeCell ref="G25:H25"/>
    <mergeCell ref="I25:J25"/>
    <mergeCell ref="K25:L25"/>
    <mergeCell ref="K28:L28"/>
    <mergeCell ref="G32:H32"/>
    <mergeCell ref="I32:J32"/>
    <mergeCell ref="K32:L32"/>
    <mergeCell ref="I13:J13"/>
  </mergeCells>
  <phoneticPr fontId="6" type="noConversion"/>
  <printOptions horizontalCentered="1"/>
  <pageMargins left="0.11811023622047245" right="0.11811023622047245" top="0.15748031496062992" bottom="0.15748031496062992" header="0.11811023622047245" footer="0.11811023622047245"/>
  <pageSetup paperSize="9" scale="49" firstPageNumber="0" fitToHeight="4" orientation="landscape" horizontalDpi="300" verticalDpi="300" r:id="rId1"/>
  <headerFooter>
    <oddFooter>&amp;C&amp;P/&amp;N&amp;RVersion 5.0 © Michael Gäde</oddFooter>
  </headerFooter>
  <rowBreaks count="1" manualBreakCount="1">
    <brk id="8" max="1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21F63-C3A7-4692-B99F-151A29A26AF8}">
  <sheetPr>
    <tabColor theme="8" tint="0.59999389629810485"/>
  </sheetPr>
  <dimension ref="B2:J70"/>
  <sheetViews>
    <sheetView workbookViewId="0">
      <selection activeCell="F15" sqref="F15"/>
    </sheetView>
  </sheetViews>
  <sheetFormatPr baseColWidth="10" defaultColWidth="11.6640625" defaultRowHeight="12.75"/>
  <cols>
    <col min="1" max="1" width="3" style="159" customWidth="1"/>
    <col min="2" max="10" width="11.6640625" style="159"/>
    <col min="11" max="11" width="5" style="159" customWidth="1"/>
    <col min="12" max="16384" width="11.6640625" style="159"/>
  </cols>
  <sheetData>
    <row r="2" spans="2:10" ht="12.75" customHeight="1"/>
    <row r="3" spans="2:10" ht="27.4">
      <c r="B3" s="431" t="s">
        <v>121</v>
      </c>
      <c r="C3" s="431"/>
      <c r="D3" s="431"/>
      <c r="E3" s="431"/>
      <c r="F3" s="431"/>
      <c r="G3" s="431"/>
      <c r="H3" s="431"/>
      <c r="I3" s="431"/>
      <c r="J3" s="431"/>
    </row>
    <row r="5" spans="2:10" ht="13.5" customHeight="1">
      <c r="B5" s="430" t="s">
        <v>122</v>
      </c>
      <c r="C5" s="430"/>
      <c r="D5" s="430"/>
      <c r="E5" s="430"/>
      <c r="F5" s="430"/>
      <c r="G5" s="430"/>
      <c r="H5" s="430"/>
      <c r="I5" s="430"/>
      <c r="J5" s="430"/>
    </row>
    <row r="6" spans="2:10" ht="13.5" customHeight="1">
      <c r="B6" s="430"/>
      <c r="C6" s="430"/>
      <c r="D6" s="430"/>
      <c r="E6" s="430"/>
      <c r="F6" s="430"/>
      <c r="G6" s="430"/>
      <c r="H6" s="430"/>
      <c r="I6" s="430"/>
      <c r="J6" s="430"/>
    </row>
    <row r="7" spans="2:10" ht="13.5" customHeight="1">
      <c r="B7" s="430"/>
      <c r="C7" s="430"/>
      <c r="D7" s="430"/>
      <c r="E7" s="430"/>
      <c r="F7" s="430"/>
      <c r="G7" s="430"/>
      <c r="H7" s="430"/>
      <c r="I7" s="430"/>
      <c r="J7" s="430"/>
    </row>
    <row r="20" ht="26" customHeight="1"/>
    <row r="69" ht="13.5" customHeight="1"/>
    <row r="70" ht="13.5" customHeight="1"/>
  </sheetData>
  <sheetProtection algorithmName="SHA-512" hashValue="ppl7GmCfJCmPRHCmYXMYbbmzF2lKUnSSHKT45sojo0/byXmJZ3bUtI+PI4fyOqXLSY60FbBkvTojI1NMaerpyw==" saltValue="fkcmmBeM16UDgsvmiLv2hg==" spinCount="100000" sheet="1" objects="1" scenarios="1"/>
  <mergeCells count="2">
    <mergeCell ref="B5:J7"/>
    <mergeCell ref="B3:J3"/>
  </mergeCells>
  <hyperlinks>
    <hyperlink ref="B3:G3" r:id="rId1" display="Please click here for the invitation form online" xr:uid="{4E0F1ABC-5832-437A-9309-68F92F6CFEF8}"/>
    <hyperlink ref="B3:J3" r:id="rId2" display="Please click here for the invitation form online" xr:uid="{63F4CD0C-F7B7-43E9-B2A2-12DC2B97A214}"/>
  </hyperlinks>
  <pageMargins left="0.7" right="0.7" top="0.78740157499999996" bottom="0.78740157499999996" header="0.3" footer="0.3"/>
  <pageSetup paperSize="9"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C0AD1-5E78-4EED-87CC-F89DB8B46E50}">
  <sheetPr>
    <tabColor theme="9" tint="0.39997558519241921"/>
  </sheetPr>
  <dimension ref="A1:L25"/>
  <sheetViews>
    <sheetView zoomScale="80" zoomScaleNormal="80" workbookViewId="0">
      <selection activeCell="C15" sqref="C15"/>
    </sheetView>
  </sheetViews>
  <sheetFormatPr baseColWidth="10" defaultColWidth="9" defaultRowHeight="13.15"/>
  <cols>
    <col min="1" max="1" width="3.6640625" style="155" customWidth="1"/>
    <col min="2" max="2" width="9.33203125" style="169" customWidth="1"/>
    <col min="3" max="4" width="20.6640625" style="170" customWidth="1"/>
    <col min="5" max="5" width="10" style="170" bestFit="1" customWidth="1"/>
    <col min="6" max="6" width="12.33203125" style="171" bestFit="1" customWidth="1"/>
    <col min="7" max="7" width="13.6640625" style="170" customWidth="1"/>
    <col min="8" max="8" width="9.796875" style="140" customWidth="1"/>
    <col min="9" max="9" width="13" style="140" bestFit="1" customWidth="1"/>
    <col min="10" max="10" width="10.6640625" style="140" customWidth="1"/>
    <col min="11" max="11" width="6.6640625" style="140" customWidth="1"/>
    <col min="12" max="12" width="30" style="172" bestFit="1" customWidth="1"/>
    <col min="13" max="16384" width="9" style="155"/>
  </cols>
  <sheetData>
    <row r="1" spans="1:12" ht="32.25" customHeight="1">
      <c r="B1" s="142"/>
      <c r="C1" s="143"/>
      <c r="D1" s="144"/>
      <c r="E1" s="145"/>
      <c r="F1" s="145"/>
      <c r="G1" s="145"/>
      <c r="H1" s="145"/>
      <c r="I1" s="145"/>
      <c r="J1" s="146"/>
      <c r="K1" s="146"/>
      <c r="L1" s="147"/>
    </row>
    <row r="2" spans="1:12" ht="26.25" customHeight="1">
      <c r="B2" s="148"/>
      <c r="C2" s="185"/>
      <c r="D2" s="185"/>
      <c r="E2" s="185"/>
      <c r="F2" s="185"/>
      <c r="G2" s="185"/>
      <c r="H2" s="185"/>
      <c r="I2" s="185"/>
      <c r="J2" s="185"/>
      <c r="L2" s="149"/>
    </row>
    <row r="3" spans="1:12" s="156" customFormat="1" ht="20.25" customHeight="1">
      <c r="B3" s="150"/>
      <c r="C3" s="127"/>
      <c r="D3" s="127"/>
      <c r="E3" s="128"/>
      <c r="F3" s="129"/>
      <c r="G3" s="130"/>
      <c r="H3" s="131"/>
      <c r="I3" s="131"/>
      <c r="J3" s="131"/>
      <c r="K3" s="131"/>
      <c r="L3" s="151"/>
    </row>
    <row r="4" spans="1:12" s="157" customFormat="1" ht="20.25" customHeight="1">
      <c r="B4" s="152"/>
      <c r="C4" s="132"/>
      <c r="D4" s="132"/>
      <c r="E4" s="133"/>
      <c r="F4" s="134"/>
      <c r="G4" s="132"/>
      <c r="H4" s="135"/>
      <c r="I4" s="136"/>
      <c r="J4" s="136"/>
      <c r="K4" s="137"/>
      <c r="L4" s="153"/>
    </row>
    <row r="5" spans="1:12" s="157" customFormat="1" ht="20.25" customHeight="1">
      <c r="B5" s="152"/>
      <c r="C5" s="135"/>
      <c r="D5" s="135"/>
      <c r="E5" s="186"/>
      <c r="F5" s="187"/>
      <c r="G5" s="187"/>
      <c r="H5" s="188"/>
      <c r="I5" s="188"/>
      <c r="J5" s="188"/>
      <c r="K5" s="138"/>
      <c r="L5" s="154"/>
    </row>
    <row r="6" spans="1:12" s="156" customFormat="1" ht="20.25" customHeight="1">
      <c r="B6" s="150"/>
      <c r="C6" s="127"/>
      <c r="D6" s="127"/>
      <c r="E6" s="131"/>
      <c r="F6" s="129"/>
      <c r="G6" s="130"/>
      <c r="H6" s="139"/>
      <c r="I6" s="136"/>
      <c r="J6" s="136"/>
      <c r="K6" s="131"/>
      <c r="L6" s="189" t="str">
        <f>'HOTEL Entry Form'!AA6</f>
        <v>Version 1.7</v>
      </c>
    </row>
    <row r="7" spans="1:12" s="157" customFormat="1" ht="20.25" customHeight="1">
      <c r="B7" s="152"/>
      <c r="C7" s="132"/>
      <c r="D7" s="132"/>
      <c r="E7" s="133"/>
      <c r="F7" s="134"/>
      <c r="G7" s="132"/>
      <c r="H7" s="135"/>
      <c r="I7" s="136"/>
      <c r="J7" s="136"/>
      <c r="K7" s="137"/>
      <c r="L7" s="153"/>
    </row>
    <row r="8" spans="1:12" s="158" customFormat="1" ht="61.15" thickBot="1">
      <c r="B8" s="432" t="s">
        <v>123</v>
      </c>
      <c r="C8" s="433"/>
      <c r="D8" s="433"/>
      <c r="E8" s="433"/>
      <c r="F8" s="433"/>
      <c r="G8" s="433"/>
      <c r="H8" s="433"/>
      <c r="I8" s="433"/>
      <c r="J8" s="433"/>
      <c r="K8" s="433"/>
      <c r="L8" s="434"/>
    </row>
    <row r="9" spans="1:12" s="157" customFormat="1" ht="25.5">
      <c r="A9" s="160"/>
      <c r="B9" s="435" t="s">
        <v>124</v>
      </c>
      <c r="C9" s="435"/>
      <c r="D9" s="435"/>
      <c r="E9" s="435"/>
      <c r="F9" s="435"/>
      <c r="G9" s="435"/>
      <c r="H9" s="435"/>
      <c r="I9" s="435"/>
      <c r="J9" s="435"/>
      <c r="K9" s="435"/>
      <c r="L9" s="435"/>
    </row>
    <row r="10" spans="1:12" ht="25.5">
      <c r="B10" s="436" t="s">
        <v>125</v>
      </c>
      <c r="C10" s="436"/>
      <c r="D10" s="436"/>
      <c r="E10" s="436"/>
      <c r="F10" s="436"/>
      <c r="G10" s="436"/>
      <c r="H10" s="436"/>
      <c r="I10" s="436"/>
      <c r="J10" s="436"/>
      <c r="K10" s="436"/>
      <c r="L10" s="436"/>
    </row>
    <row r="11" spans="1:12" s="184" customFormat="1" ht="23.25">
      <c r="A11" s="182"/>
      <c r="B11" s="183"/>
      <c r="C11" s="183"/>
      <c r="D11" s="183"/>
      <c r="E11" s="183"/>
      <c r="F11" s="183"/>
      <c r="G11" s="183"/>
      <c r="H11" s="183"/>
      <c r="I11" s="183"/>
      <c r="J11" s="183"/>
      <c r="K11" s="183"/>
      <c r="L11" s="183"/>
    </row>
    <row r="12" spans="1:12" s="184" customFormat="1" ht="23.25">
      <c r="A12" s="182"/>
      <c r="B12" s="183"/>
      <c r="C12" s="183" t="s">
        <v>126</v>
      </c>
      <c r="D12" s="183"/>
      <c r="E12" s="183"/>
      <c r="F12" s="183"/>
      <c r="G12" s="183"/>
      <c r="H12" s="183"/>
      <c r="I12" s="183"/>
      <c r="J12" s="183"/>
      <c r="K12" s="183"/>
      <c r="L12" s="183"/>
    </row>
    <row r="13" spans="1:12" s="184" customFormat="1" ht="23.25">
      <c r="A13" s="182"/>
      <c r="B13" s="183"/>
      <c r="C13" s="183"/>
      <c r="D13" s="183"/>
      <c r="E13" s="183"/>
      <c r="F13" s="183"/>
      <c r="G13" s="183"/>
      <c r="H13" s="183"/>
      <c r="I13" s="437"/>
      <c r="J13" s="437"/>
      <c r="K13" s="437"/>
      <c r="L13" s="437"/>
    </row>
    <row r="14" spans="1:12" s="184" customFormat="1" ht="23.25">
      <c r="A14" s="182"/>
      <c r="B14" s="183"/>
      <c r="C14" s="183" t="s">
        <v>243</v>
      </c>
      <c r="D14" s="183"/>
      <c r="E14" s="183"/>
      <c r="F14" s="183"/>
      <c r="G14" s="183"/>
      <c r="H14" s="183"/>
      <c r="I14" s="183"/>
      <c r="J14" s="183"/>
      <c r="K14" s="183"/>
      <c r="L14" s="183"/>
    </row>
    <row r="15" spans="1:12" s="184" customFormat="1" ht="23.25">
      <c r="B15" s="183"/>
      <c r="C15" s="183" t="s">
        <v>127</v>
      </c>
      <c r="D15" s="239"/>
      <c r="E15" s="239"/>
      <c r="F15" s="239"/>
      <c r="G15" s="239"/>
      <c r="H15" s="183"/>
      <c r="I15" s="183"/>
      <c r="J15" s="183"/>
      <c r="K15" s="183"/>
      <c r="L15" s="183"/>
    </row>
    <row r="16" spans="1:12" s="184" customFormat="1" ht="23.25">
      <c r="B16" s="183"/>
      <c r="C16" s="254" t="s">
        <v>128</v>
      </c>
      <c r="D16" s="183"/>
      <c r="E16" s="183"/>
      <c r="F16" s="183"/>
      <c r="G16" s="183"/>
      <c r="H16" s="183"/>
      <c r="I16" s="183"/>
      <c r="J16" s="183"/>
      <c r="K16" s="183"/>
      <c r="L16" s="183"/>
    </row>
    <row r="17" spans="2:12" s="184" customFormat="1" ht="23.25">
      <c r="B17" s="183"/>
      <c r="C17" s="183"/>
      <c r="D17" s="183"/>
      <c r="E17" s="183"/>
      <c r="F17" s="183"/>
      <c r="G17" s="183"/>
      <c r="H17" s="183"/>
      <c r="I17" s="183"/>
      <c r="J17" s="183"/>
      <c r="K17" s="183"/>
      <c r="L17" s="183"/>
    </row>
    <row r="18" spans="2:12" s="184" customFormat="1" ht="23.25">
      <c r="B18" s="183"/>
      <c r="C18" s="183" t="s">
        <v>129</v>
      </c>
      <c r="D18" s="183"/>
      <c r="E18" s="183"/>
      <c r="F18" s="183"/>
      <c r="G18" s="183"/>
      <c r="H18" s="183"/>
      <c r="I18" s="183"/>
      <c r="J18" s="183"/>
      <c r="K18" s="183"/>
      <c r="L18" s="183"/>
    </row>
    <row r="19" spans="2:12" s="184" customFormat="1" ht="23.25">
      <c r="B19" s="183"/>
      <c r="C19" s="183" t="s">
        <v>130</v>
      </c>
      <c r="D19" s="183"/>
      <c r="E19" s="183"/>
      <c r="F19" s="183"/>
      <c r="G19" s="183"/>
      <c r="H19" s="183"/>
      <c r="I19" s="437"/>
      <c r="J19" s="437"/>
      <c r="K19" s="437"/>
      <c r="L19" s="437"/>
    </row>
    <row r="23" spans="2:12">
      <c r="B23" s="170"/>
    </row>
    <row r="24" spans="2:12">
      <c r="B24" s="170"/>
    </row>
    <row r="25" spans="2:12">
      <c r="B25" s="170"/>
    </row>
  </sheetData>
  <sheetProtection algorithmName="SHA-512" hashValue="k5o8xfvKi836nzmINHPsqGQB1GFCtax/J9iQ3GQSj/RchHrSFVFj4sR52CbJba6+uxQBzOu2Whj0oGEal/vIog==" saltValue="f4Du5Tut1P7BmbYucD/ELQ==" spinCount="100000" sheet="1" objects="1" scenarios="1"/>
  <mergeCells count="5">
    <mergeCell ref="B8:L8"/>
    <mergeCell ref="B9:L9"/>
    <mergeCell ref="B10:L10"/>
    <mergeCell ref="I19:L19"/>
    <mergeCell ref="I13:L13"/>
  </mergeCells>
  <printOptions horizontalCentered="1"/>
  <pageMargins left="0.11811023622047245" right="0.11811023622047245" top="0.15748031496062992" bottom="0.15748031496062992" header="0.11811023622047245" footer="0.11811023622047245"/>
  <pageSetup paperSize="9" scale="49" firstPageNumber="0" fitToHeight="4" orientation="landscape" horizontalDpi="300" verticalDpi="300" r:id="rId1"/>
  <headerFooter>
    <oddFooter>&amp;C&amp;P/&amp;N&amp;RVersion 5.0 © Michael Gäde</oddFooter>
  </headerFooter>
  <rowBreaks count="1" manualBreakCount="1">
    <brk id="8" max="1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8DE7D-5DC7-4BC9-A848-2E39684445E9}">
  <dimension ref="A1:L81"/>
  <sheetViews>
    <sheetView workbookViewId="0"/>
  </sheetViews>
  <sheetFormatPr baseColWidth="10" defaultColWidth="11.33203125" defaultRowHeight="12.75"/>
  <cols>
    <col min="1" max="5" width="20.6640625" style="104" customWidth="1"/>
    <col min="6" max="6" width="10.796875" style="104" bestFit="1" customWidth="1"/>
    <col min="7" max="7" width="10" style="104" bestFit="1" customWidth="1"/>
    <col min="8" max="8" width="11.33203125" style="104" bestFit="1" customWidth="1"/>
    <col min="9" max="9" width="18.33203125" style="104" bestFit="1" customWidth="1"/>
    <col min="10" max="11" width="20.6640625" style="104" customWidth="1"/>
    <col min="12" max="14" width="0" hidden="1" customWidth="1"/>
  </cols>
  <sheetData>
    <row r="1" spans="1:12" ht="13.15">
      <c r="A1" s="101" t="s">
        <v>131</v>
      </c>
      <c r="B1" s="101" t="s">
        <v>97</v>
      </c>
      <c r="C1" s="101" t="s">
        <v>132</v>
      </c>
      <c r="D1" s="101" t="s">
        <v>133</v>
      </c>
      <c r="E1" s="101" t="s">
        <v>134</v>
      </c>
      <c r="F1" s="101" t="s">
        <v>135</v>
      </c>
      <c r="G1" s="101" t="s">
        <v>136</v>
      </c>
      <c r="H1" s="101" t="s">
        <v>137</v>
      </c>
      <c r="I1" s="101" t="s">
        <v>99</v>
      </c>
      <c r="J1" s="101" t="s">
        <v>138</v>
      </c>
      <c r="K1" s="101" t="s">
        <v>10</v>
      </c>
    </row>
    <row r="2" spans="1:12">
      <c r="A2" s="102" t="str">
        <f>IF('HOTEL Entry Form'!$BJ15="YES",'HOTEL Entry Form'!H15,"")</f>
        <v/>
      </c>
      <c r="B2" s="102" t="str">
        <f>IF('HOTEL Entry Form'!$BJ15="YES",'HOTEL Entry Form'!C15,"")</f>
        <v/>
      </c>
      <c r="C2" s="102" t="str">
        <f>IF('HOTEL Entry Form'!$BJ15="YES",'HOTEL Entry Form'!D15,"")</f>
        <v/>
      </c>
      <c r="D2" s="102" t="str">
        <f>IF('HOTEL Entry Form'!$BJ15="YES",'HOTEL Entry Form'!J15,"")</f>
        <v/>
      </c>
      <c r="E2" s="102" t="str">
        <f>IF(B2="","",'HOTEL Entry Form'!$J$8)</f>
        <v/>
      </c>
      <c r="F2" s="102" t="str">
        <f>IF('HOTEL Entry Form'!$BJ15="YES",'HOTEL Entry Form'!E15,"")</f>
        <v/>
      </c>
      <c r="G2" s="103" t="str">
        <f>IF('HOTEL Entry Form'!$BJ15="YES",'HOTEL Entry Form'!F15,"")</f>
        <v/>
      </c>
      <c r="H2" s="102" t="str">
        <f>IF('HOTEL Entry Form'!$BJ15="YES",'HOTEL Entry Form'!I15,"")</f>
        <v/>
      </c>
      <c r="I2" s="102" t="str">
        <f>IF(B2="","",IF('HOTEL Entry Form'!$E$8="","",'HOTEL Entry Form'!$E$8))</f>
        <v/>
      </c>
      <c r="J2" s="102" t="str">
        <f>D2</f>
        <v/>
      </c>
      <c r="K2" s="102" t="str">
        <f>IF('HOTEL Entry Form'!Z15="","",IF('HOTEL Entry Form'!$BJ15="YES",'HOTEL Entry Form'!Z15,""))</f>
        <v/>
      </c>
      <c r="L2">
        <v>12</v>
      </c>
    </row>
    <row r="3" spans="1:12">
      <c r="A3" s="102" t="str">
        <f>IF('HOTEL Entry Form'!$BJ16="YES",'HOTEL Entry Form'!H16,"")</f>
        <v/>
      </c>
      <c r="B3" s="102" t="str">
        <f>IF('HOTEL Entry Form'!$BJ16="YES",'HOTEL Entry Form'!C16,"")</f>
        <v/>
      </c>
      <c r="C3" s="102" t="str">
        <f>IF('HOTEL Entry Form'!$BJ16="YES",'HOTEL Entry Form'!D16,"")</f>
        <v/>
      </c>
      <c r="D3" s="102" t="str">
        <f>IF('HOTEL Entry Form'!$BJ16="YES",'HOTEL Entry Form'!J16,"")</f>
        <v/>
      </c>
      <c r="E3" s="102" t="str">
        <f>IF(B3="","",'HOTEL Entry Form'!$J$8)</f>
        <v/>
      </c>
      <c r="F3" s="102" t="str">
        <f>IF('HOTEL Entry Form'!$BJ16="YES",'HOTEL Entry Form'!E16,"")</f>
        <v/>
      </c>
      <c r="G3" s="103" t="str">
        <f>IF('HOTEL Entry Form'!$BJ16="YES",'HOTEL Entry Form'!F16,"")</f>
        <v/>
      </c>
      <c r="H3" s="102" t="str">
        <f>IF('HOTEL Entry Form'!$BJ16="YES",'HOTEL Entry Form'!I16,"")</f>
        <v/>
      </c>
      <c r="I3" s="102" t="str">
        <f>IF(B3="","",IF('HOTEL Entry Form'!$E$8="","",'HOTEL Entry Form'!$E$8))</f>
        <v/>
      </c>
      <c r="J3" s="102" t="str">
        <f t="shared" ref="J3:J45" si="0">D3</f>
        <v/>
      </c>
      <c r="K3" s="102" t="str">
        <f>IF('HOTEL Entry Form'!Z16="","",IF('HOTEL Entry Form'!$BJ16="YES",'HOTEL Entry Form'!Z16,""))</f>
        <v/>
      </c>
      <c r="L3">
        <v>13</v>
      </c>
    </row>
    <row r="4" spans="1:12">
      <c r="A4" s="102" t="str">
        <f>IF('HOTEL Entry Form'!$BJ18="YES",'HOTEL Entry Form'!H18,"")</f>
        <v/>
      </c>
      <c r="B4" s="102" t="str">
        <f>IF('HOTEL Entry Form'!$BJ18="YES",'HOTEL Entry Form'!C18,"")</f>
        <v/>
      </c>
      <c r="C4" s="102" t="str">
        <f>IF('HOTEL Entry Form'!$BJ18="YES",'HOTEL Entry Form'!D18,"")</f>
        <v/>
      </c>
      <c r="D4" s="102" t="str">
        <f>IF('HOTEL Entry Form'!$BJ18="YES",'HOTEL Entry Form'!J18,"")</f>
        <v/>
      </c>
      <c r="E4" s="102" t="str">
        <f>IF(B4="","",'HOTEL Entry Form'!$J$8)</f>
        <v/>
      </c>
      <c r="F4" s="102" t="str">
        <f>IF('HOTEL Entry Form'!$BJ18="YES",'HOTEL Entry Form'!E18,"")</f>
        <v/>
      </c>
      <c r="G4" s="103" t="str">
        <f>IF('HOTEL Entry Form'!$BJ18="YES",'HOTEL Entry Form'!F18,"")</f>
        <v/>
      </c>
      <c r="H4" s="102" t="str">
        <f>IF('HOTEL Entry Form'!$BJ18="YES",'HOTEL Entry Form'!I18,"")</f>
        <v/>
      </c>
      <c r="I4" s="102" t="str">
        <f>IF(B4="","",IF('HOTEL Entry Form'!$E$8="","",'HOTEL Entry Form'!$E$8))</f>
        <v/>
      </c>
      <c r="J4" s="102" t="str">
        <f t="shared" si="0"/>
        <v/>
      </c>
      <c r="K4" s="102" t="str">
        <f>IF('HOTEL Entry Form'!Z18="","",IF('HOTEL Entry Form'!$BJ18="YES",'HOTEL Entry Form'!Z18,""))</f>
        <v/>
      </c>
      <c r="L4">
        <v>15</v>
      </c>
    </row>
    <row r="5" spans="1:12">
      <c r="A5" s="102" t="str">
        <f>IF('HOTEL Entry Form'!$BJ19="YES",'HOTEL Entry Form'!H19,"")</f>
        <v/>
      </c>
      <c r="B5" s="102" t="str">
        <f>IF('HOTEL Entry Form'!$BJ19="YES",'HOTEL Entry Form'!C19,"")</f>
        <v/>
      </c>
      <c r="C5" s="102" t="str">
        <f>IF('HOTEL Entry Form'!$BJ19="YES",'HOTEL Entry Form'!D19,"")</f>
        <v/>
      </c>
      <c r="D5" s="102" t="str">
        <f>IF('HOTEL Entry Form'!$BJ19="YES",'HOTEL Entry Form'!J19,"")</f>
        <v/>
      </c>
      <c r="E5" s="102" t="str">
        <f>IF(B5="","",'HOTEL Entry Form'!$J$8)</f>
        <v/>
      </c>
      <c r="F5" s="102" t="str">
        <f>IF('HOTEL Entry Form'!$BJ19="YES",'HOTEL Entry Form'!E19,"")</f>
        <v/>
      </c>
      <c r="G5" s="103" t="str">
        <f>IF('HOTEL Entry Form'!$BJ19="YES",'HOTEL Entry Form'!F19,"")</f>
        <v/>
      </c>
      <c r="H5" s="102" t="str">
        <f>IF('HOTEL Entry Form'!$BJ19="YES",'HOTEL Entry Form'!I19,"")</f>
        <v/>
      </c>
      <c r="I5" s="102" t="str">
        <f>IF(B5="","",IF('HOTEL Entry Form'!$E$8="","",'HOTEL Entry Form'!$E$8))</f>
        <v/>
      </c>
      <c r="J5" s="102" t="str">
        <f t="shared" si="0"/>
        <v/>
      </c>
      <c r="K5" s="102" t="str">
        <f>IF('HOTEL Entry Form'!Z19="","",IF('HOTEL Entry Form'!$BJ19="YES",'HOTEL Entry Form'!Z19,""))</f>
        <v/>
      </c>
      <c r="L5">
        <v>16</v>
      </c>
    </row>
    <row r="6" spans="1:12">
      <c r="A6" s="102" t="str">
        <f>IF('HOTEL Entry Form'!$BJ21="YES",'HOTEL Entry Form'!H21,"")</f>
        <v/>
      </c>
      <c r="B6" s="102" t="str">
        <f>IF('HOTEL Entry Form'!$BJ21="YES",'HOTEL Entry Form'!C21,"")</f>
        <v/>
      </c>
      <c r="C6" s="102" t="str">
        <f>IF('HOTEL Entry Form'!$BJ21="YES",'HOTEL Entry Form'!D21,"")</f>
        <v/>
      </c>
      <c r="D6" s="102" t="str">
        <f>IF('HOTEL Entry Form'!$BJ21="YES",'HOTEL Entry Form'!J21,"")</f>
        <v/>
      </c>
      <c r="E6" s="102" t="str">
        <f>IF(B6="","",'HOTEL Entry Form'!$J$8)</f>
        <v/>
      </c>
      <c r="F6" s="102" t="str">
        <f>IF('HOTEL Entry Form'!$BJ21="YES",'HOTEL Entry Form'!E21,"")</f>
        <v/>
      </c>
      <c r="G6" s="103" t="str">
        <f>IF('HOTEL Entry Form'!$BJ21="YES",'HOTEL Entry Form'!F21,"")</f>
        <v/>
      </c>
      <c r="H6" s="102" t="str">
        <f>IF('HOTEL Entry Form'!$BJ21="YES",'HOTEL Entry Form'!I21,"")</f>
        <v/>
      </c>
      <c r="I6" s="102" t="str">
        <f>IF(B6="","",IF('HOTEL Entry Form'!$E$8="","",'HOTEL Entry Form'!$E$8))</f>
        <v/>
      </c>
      <c r="J6" s="102" t="str">
        <f t="shared" si="0"/>
        <v/>
      </c>
      <c r="K6" s="102" t="str">
        <f>IF('HOTEL Entry Form'!Z21="","",IF('HOTEL Entry Form'!$BJ21="YES",'HOTEL Entry Form'!Z21,""))</f>
        <v/>
      </c>
      <c r="L6">
        <v>18</v>
      </c>
    </row>
    <row r="7" spans="1:12">
      <c r="A7" s="102" t="str">
        <f>IF('HOTEL Entry Form'!$BJ22="YES",'HOTEL Entry Form'!H22,"")</f>
        <v/>
      </c>
      <c r="B7" s="102" t="str">
        <f>IF('HOTEL Entry Form'!$BJ22="YES",'HOTEL Entry Form'!C22,"")</f>
        <v/>
      </c>
      <c r="C7" s="102" t="str">
        <f>IF('HOTEL Entry Form'!$BJ22="YES",'HOTEL Entry Form'!D22,"")</f>
        <v/>
      </c>
      <c r="D7" s="102" t="str">
        <f>IF('HOTEL Entry Form'!$BJ22="YES",'HOTEL Entry Form'!J22,"")</f>
        <v/>
      </c>
      <c r="E7" s="102" t="str">
        <f>IF(B7="","",'HOTEL Entry Form'!$J$8)</f>
        <v/>
      </c>
      <c r="F7" s="102" t="str">
        <f>IF('HOTEL Entry Form'!$BJ22="YES",'HOTEL Entry Form'!E22,"")</f>
        <v/>
      </c>
      <c r="G7" s="103" t="str">
        <f>IF('HOTEL Entry Form'!$BJ22="YES",'HOTEL Entry Form'!F22,"")</f>
        <v/>
      </c>
      <c r="H7" s="102" t="str">
        <f>IF('HOTEL Entry Form'!$BJ22="YES",'HOTEL Entry Form'!I22,"")</f>
        <v/>
      </c>
      <c r="I7" s="102" t="str">
        <f>IF(B7="","",IF('HOTEL Entry Form'!$E$8="","",'HOTEL Entry Form'!$E$8))</f>
        <v/>
      </c>
      <c r="J7" s="102" t="str">
        <f t="shared" si="0"/>
        <v/>
      </c>
      <c r="K7" s="102" t="str">
        <f>IF('HOTEL Entry Form'!Z22="","",IF('HOTEL Entry Form'!$BJ22="YES",'HOTEL Entry Form'!Z22,""))</f>
        <v/>
      </c>
      <c r="L7">
        <v>19</v>
      </c>
    </row>
    <row r="8" spans="1:12">
      <c r="A8" s="102" t="str">
        <f>IF('HOTEL Entry Form'!$BJ24="YES",'HOTEL Entry Form'!H24,"")</f>
        <v/>
      </c>
      <c r="B8" s="102" t="str">
        <f>IF('HOTEL Entry Form'!$BJ24="YES",'HOTEL Entry Form'!C24,"")</f>
        <v/>
      </c>
      <c r="C8" s="102" t="str">
        <f>IF('HOTEL Entry Form'!$BJ24="YES",'HOTEL Entry Form'!D24,"")</f>
        <v/>
      </c>
      <c r="D8" s="102" t="str">
        <f>IF('HOTEL Entry Form'!$BJ24="YES",'HOTEL Entry Form'!J24,"")</f>
        <v/>
      </c>
      <c r="E8" s="102" t="str">
        <f>IF(B8="","",'HOTEL Entry Form'!$J$8)</f>
        <v/>
      </c>
      <c r="F8" s="102" t="str">
        <f>IF('HOTEL Entry Form'!$BJ24="YES",'HOTEL Entry Form'!E24,"")</f>
        <v/>
      </c>
      <c r="G8" s="103" t="str">
        <f>IF('HOTEL Entry Form'!$BJ24="YES",'HOTEL Entry Form'!F24,"")</f>
        <v/>
      </c>
      <c r="H8" s="102" t="str">
        <f>IF('HOTEL Entry Form'!$BJ24="YES",'HOTEL Entry Form'!I24,"")</f>
        <v/>
      </c>
      <c r="I8" s="102" t="str">
        <f>IF(B8="","",IF('HOTEL Entry Form'!$E$8="","",'HOTEL Entry Form'!$E$8))</f>
        <v/>
      </c>
      <c r="J8" s="102" t="str">
        <f t="shared" si="0"/>
        <v/>
      </c>
      <c r="K8" s="102" t="str">
        <f>IF('HOTEL Entry Form'!Z24="","",IF('HOTEL Entry Form'!$BJ24="YES",'HOTEL Entry Form'!Z24,""))</f>
        <v/>
      </c>
      <c r="L8">
        <v>21</v>
      </c>
    </row>
    <row r="9" spans="1:12">
      <c r="A9" s="102" t="str">
        <f>IF('HOTEL Entry Form'!$BJ25="YES",'HOTEL Entry Form'!H25,"")</f>
        <v/>
      </c>
      <c r="B9" s="102" t="str">
        <f>IF('HOTEL Entry Form'!$BJ25="YES",'HOTEL Entry Form'!C25,"")</f>
        <v/>
      </c>
      <c r="C9" s="102" t="str">
        <f>IF('HOTEL Entry Form'!$BJ25="YES",'HOTEL Entry Form'!D25,"")</f>
        <v/>
      </c>
      <c r="D9" s="102" t="str">
        <f>IF('HOTEL Entry Form'!$BJ25="YES",'HOTEL Entry Form'!J25,"")</f>
        <v/>
      </c>
      <c r="E9" s="102" t="str">
        <f>IF(B9="","",'HOTEL Entry Form'!$J$8)</f>
        <v/>
      </c>
      <c r="F9" s="102" t="str">
        <f>IF('HOTEL Entry Form'!$BJ25="YES",'HOTEL Entry Form'!E25,"")</f>
        <v/>
      </c>
      <c r="G9" s="103" t="str">
        <f>IF('HOTEL Entry Form'!$BJ25="YES",'HOTEL Entry Form'!F25,"")</f>
        <v/>
      </c>
      <c r="H9" s="102" t="str">
        <f>IF('HOTEL Entry Form'!$BJ25="YES",'HOTEL Entry Form'!I25,"")</f>
        <v/>
      </c>
      <c r="I9" s="102" t="str">
        <f>IF(B9="","",IF('HOTEL Entry Form'!$E$8="","",'HOTEL Entry Form'!$E$8))</f>
        <v/>
      </c>
      <c r="J9" s="102" t="str">
        <f t="shared" si="0"/>
        <v/>
      </c>
      <c r="K9" s="102" t="str">
        <f>IF('HOTEL Entry Form'!Z25="","",IF('HOTEL Entry Form'!$BJ25="YES",'HOTEL Entry Form'!Z25,""))</f>
        <v/>
      </c>
      <c r="L9">
        <v>22</v>
      </c>
    </row>
    <row r="10" spans="1:12">
      <c r="A10" s="102" t="str">
        <f>IF('HOTEL Entry Form'!$BJ27="YES",'HOTEL Entry Form'!H27,"")</f>
        <v/>
      </c>
      <c r="B10" s="102" t="str">
        <f>IF('HOTEL Entry Form'!$BJ27="YES",'HOTEL Entry Form'!#REF!,"")</f>
        <v/>
      </c>
      <c r="C10" s="102" t="str">
        <f>IF('HOTEL Entry Form'!$BJ27="YES",'HOTEL Entry Form'!D27,"")</f>
        <v/>
      </c>
      <c r="D10" s="102" t="str">
        <f>IF('HOTEL Entry Form'!$BJ27="YES",'HOTEL Entry Form'!J27,"")</f>
        <v/>
      </c>
      <c r="E10" s="102" t="str">
        <f>IF(B10="","",'HOTEL Entry Form'!$J$8)</f>
        <v/>
      </c>
      <c r="F10" s="102" t="str">
        <f>IF('HOTEL Entry Form'!$BJ27="YES",'HOTEL Entry Form'!E27,"")</f>
        <v/>
      </c>
      <c r="G10" s="103" t="str">
        <f>IF('HOTEL Entry Form'!$BJ27="YES",'HOTEL Entry Form'!F27,"")</f>
        <v/>
      </c>
      <c r="H10" s="102" t="str">
        <f>IF('HOTEL Entry Form'!$BJ27="YES",'HOTEL Entry Form'!I27,"")</f>
        <v/>
      </c>
      <c r="I10" s="102" t="str">
        <f>IF(B10="","",IF('HOTEL Entry Form'!$E$8="","",'HOTEL Entry Form'!$E$8))</f>
        <v/>
      </c>
      <c r="J10" s="102" t="str">
        <f t="shared" si="0"/>
        <v/>
      </c>
      <c r="K10" s="102" t="str">
        <f>IF('HOTEL Entry Form'!Z27="","",IF('HOTEL Entry Form'!$BJ27="YES",'HOTEL Entry Form'!Z27,""))</f>
        <v/>
      </c>
      <c r="L10">
        <v>24</v>
      </c>
    </row>
    <row r="11" spans="1:12">
      <c r="A11" s="102" t="str">
        <f>IF('HOTEL Entry Form'!$BJ28="YES",'HOTEL Entry Form'!H28,"")</f>
        <v/>
      </c>
      <c r="B11" s="102" t="str">
        <f>IF('HOTEL Entry Form'!$BJ28="YES",'HOTEL Entry Form'!C27,"")</f>
        <v/>
      </c>
      <c r="C11" s="102" t="str">
        <f>IF('HOTEL Entry Form'!$BJ28="YES",'HOTEL Entry Form'!D28,"")</f>
        <v/>
      </c>
      <c r="D11" s="102" t="str">
        <f>IF('HOTEL Entry Form'!$BJ28="YES",'HOTEL Entry Form'!J28,"")</f>
        <v/>
      </c>
      <c r="E11" s="102" t="str">
        <f>IF(B11="","",'HOTEL Entry Form'!$J$8)</f>
        <v/>
      </c>
      <c r="F11" s="102" t="str">
        <f>IF('HOTEL Entry Form'!$BJ28="YES",'HOTEL Entry Form'!E28,"")</f>
        <v/>
      </c>
      <c r="G11" s="103" t="str">
        <f>IF('HOTEL Entry Form'!$BJ28="YES",'HOTEL Entry Form'!F28,"")</f>
        <v/>
      </c>
      <c r="H11" s="102" t="str">
        <f>IF('HOTEL Entry Form'!$BJ28="YES",'HOTEL Entry Form'!I28,"")</f>
        <v/>
      </c>
      <c r="I11" s="102" t="str">
        <f>IF(B11="","",IF('HOTEL Entry Form'!$E$8="","",'HOTEL Entry Form'!$E$8))</f>
        <v/>
      </c>
      <c r="J11" s="102" t="str">
        <f t="shared" si="0"/>
        <v/>
      </c>
      <c r="K11" s="102" t="str">
        <f>IF('HOTEL Entry Form'!Z28="","",IF('HOTEL Entry Form'!$BJ28="YES",'HOTEL Entry Form'!Z28,""))</f>
        <v/>
      </c>
      <c r="L11">
        <v>25</v>
      </c>
    </row>
    <row r="12" spans="1:12">
      <c r="A12" s="102" t="str">
        <f>IF('HOTEL Entry Form'!$BJ30="YES",'HOTEL Entry Form'!H30,"")</f>
        <v/>
      </c>
      <c r="B12" s="102" t="str">
        <f>IF('HOTEL Entry Form'!$BJ30="YES",'HOTEL Entry Form'!C30,"")</f>
        <v/>
      </c>
      <c r="C12" s="102" t="str">
        <f>IF('HOTEL Entry Form'!$BJ30="YES",'HOTEL Entry Form'!D30,"")</f>
        <v/>
      </c>
      <c r="D12" s="102" t="str">
        <f>IF('HOTEL Entry Form'!$BJ30="YES",'HOTEL Entry Form'!J30,"")</f>
        <v/>
      </c>
      <c r="E12" s="102" t="str">
        <f>IF(B12="","",'HOTEL Entry Form'!$J$8)</f>
        <v/>
      </c>
      <c r="F12" s="102" t="str">
        <f>IF('HOTEL Entry Form'!$BJ30="YES",'HOTEL Entry Form'!E30,"")</f>
        <v/>
      </c>
      <c r="G12" s="103" t="str">
        <f>IF('HOTEL Entry Form'!$BJ30="YES",'HOTEL Entry Form'!F30,"")</f>
        <v/>
      </c>
      <c r="H12" s="102" t="str">
        <f>IF('HOTEL Entry Form'!$BJ30="YES",'HOTEL Entry Form'!I30,"")</f>
        <v/>
      </c>
      <c r="I12" s="102" t="str">
        <f>IF(B12="","",IF('HOTEL Entry Form'!$E$8="","",'HOTEL Entry Form'!$E$8))</f>
        <v/>
      </c>
      <c r="J12" s="102" t="str">
        <f t="shared" si="0"/>
        <v/>
      </c>
      <c r="K12" s="102" t="str">
        <f>IF('HOTEL Entry Form'!Z30="","",IF('HOTEL Entry Form'!$BJ30="YES",'HOTEL Entry Form'!Z30,""))</f>
        <v/>
      </c>
      <c r="L12">
        <v>27</v>
      </c>
    </row>
    <row r="13" spans="1:12">
      <c r="A13" s="102" t="str">
        <f>IF('HOTEL Entry Form'!$BJ31="YES",'HOTEL Entry Form'!H31,"")</f>
        <v/>
      </c>
      <c r="B13" s="102" t="str">
        <f>IF('HOTEL Entry Form'!$BJ31="YES",'HOTEL Entry Form'!C31,"")</f>
        <v/>
      </c>
      <c r="C13" s="102" t="str">
        <f>IF('HOTEL Entry Form'!$BJ31="YES",'HOTEL Entry Form'!D31,"")</f>
        <v/>
      </c>
      <c r="D13" s="102" t="str">
        <f>IF('HOTEL Entry Form'!$BJ31="YES",'HOTEL Entry Form'!J31,"")</f>
        <v/>
      </c>
      <c r="E13" s="102" t="str">
        <f>IF(B13="","",'HOTEL Entry Form'!$J$8)</f>
        <v/>
      </c>
      <c r="F13" s="102" t="str">
        <f>IF('HOTEL Entry Form'!$BJ31="YES",'HOTEL Entry Form'!E31,"")</f>
        <v/>
      </c>
      <c r="G13" s="103" t="str">
        <f>IF('HOTEL Entry Form'!$BJ31="YES",'HOTEL Entry Form'!F31,"")</f>
        <v/>
      </c>
      <c r="H13" s="102" t="str">
        <f>IF('HOTEL Entry Form'!$BJ31="YES",'HOTEL Entry Form'!I31,"")</f>
        <v/>
      </c>
      <c r="I13" s="102" t="str">
        <f>IF(B13="","",IF('HOTEL Entry Form'!$E$8="","",'HOTEL Entry Form'!$E$8))</f>
        <v/>
      </c>
      <c r="J13" s="102" t="str">
        <f t="shared" si="0"/>
        <v/>
      </c>
      <c r="K13" s="102" t="str">
        <f>IF('HOTEL Entry Form'!Z31="","",IF('HOTEL Entry Form'!$BJ31="YES",'HOTEL Entry Form'!Z31,""))</f>
        <v/>
      </c>
      <c r="L13">
        <v>28</v>
      </c>
    </row>
    <row r="14" spans="1:12">
      <c r="A14" s="102" t="str">
        <f>IF('HOTEL Entry Form'!$BJ33="YES",'HOTEL Entry Form'!H33,"")</f>
        <v/>
      </c>
      <c r="B14" s="102" t="str">
        <f>IF('HOTEL Entry Form'!$BJ33="YES",'HOTEL Entry Form'!C33,"")</f>
        <v/>
      </c>
      <c r="C14" s="102" t="str">
        <f>IF('HOTEL Entry Form'!$BJ33="YES",'HOTEL Entry Form'!D33,"")</f>
        <v/>
      </c>
      <c r="D14" s="102" t="str">
        <f>IF('HOTEL Entry Form'!$BJ33="YES",'HOTEL Entry Form'!J33,"")</f>
        <v/>
      </c>
      <c r="E14" s="102" t="str">
        <f>IF(B14="","",'HOTEL Entry Form'!$J$8)</f>
        <v/>
      </c>
      <c r="F14" s="102" t="str">
        <f>IF('HOTEL Entry Form'!$BJ33="YES",'HOTEL Entry Form'!E33,"")</f>
        <v/>
      </c>
      <c r="G14" s="103" t="str">
        <f>IF('HOTEL Entry Form'!$BJ33="YES",'HOTEL Entry Form'!F33,"")</f>
        <v/>
      </c>
      <c r="H14" s="102" t="str">
        <f>IF('HOTEL Entry Form'!$BJ33="YES",'HOTEL Entry Form'!I33,"")</f>
        <v/>
      </c>
      <c r="I14" s="102" t="str">
        <f>IF(B14="","",IF('HOTEL Entry Form'!$E$8="","",'HOTEL Entry Form'!$E$8))</f>
        <v/>
      </c>
      <c r="J14" s="102" t="str">
        <f t="shared" si="0"/>
        <v/>
      </c>
      <c r="K14" s="102" t="str">
        <f>IF('HOTEL Entry Form'!Z33="","",IF('HOTEL Entry Form'!$BJ33="YES",'HOTEL Entry Form'!Z33,""))</f>
        <v/>
      </c>
      <c r="L14">
        <v>30</v>
      </c>
    </row>
    <row r="15" spans="1:12">
      <c r="A15" s="102" t="str">
        <f>IF('HOTEL Entry Form'!$BJ34="YES",'HOTEL Entry Form'!H34,"")</f>
        <v/>
      </c>
      <c r="B15" s="102" t="str">
        <f>IF('HOTEL Entry Form'!$BJ34="YES",'HOTEL Entry Form'!C34,"")</f>
        <v/>
      </c>
      <c r="C15" s="102" t="str">
        <f>IF('HOTEL Entry Form'!$BJ34="YES",'HOTEL Entry Form'!D34,"")</f>
        <v/>
      </c>
      <c r="D15" s="102" t="str">
        <f>IF('HOTEL Entry Form'!$BJ34="YES",'HOTEL Entry Form'!J34,"")</f>
        <v/>
      </c>
      <c r="E15" s="102" t="str">
        <f>IF(B15="","",'HOTEL Entry Form'!$J$8)</f>
        <v/>
      </c>
      <c r="F15" s="102" t="str">
        <f>IF('HOTEL Entry Form'!$BJ34="YES",'HOTEL Entry Form'!E34,"")</f>
        <v/>
      </c>
      <c r="G15" s="103" t="str">
        <f>IF('HOTEL Entry Form'!$BJ34="YES",'HOTEL Entry Form'!F34,"")</f>
        <v/>
      </c>
      <c r="H15" s="102" t="str">
        <f>IF('HOTEL Entry Form'!$BJ34="YES",'HOTEL Entry Form'!I34,"")</f>
        <v/>
      </c>
      <c r="I15" s="102" t="str">
        <f>IF(B15="","",IF('HOTEL Entry Form'!$E$8="","",'HOTEL Entry Form'!$E$8))</f>
        <v/>
      </c>
      <c r="J15" s="102" t="str">
        <f t="shared" si="0"/>
        <v/>
      </c>
      <c r="K15" s="102" t="str">
        <f>IF('HOTEL Entry Form'!Z34="","",IF('HOTEL Entry Form'!$BJ34="YES",'HOTEL Entry Form'!Z34,""))</f>
        <v/>
      </c>
      <c r="L15">
        <v>31</v>
      </c>
    </row>
    <row r="16" spans="1:12">
      <c r="A16" s="102" t="str">
        <f>IF('HOTEL Entry Form'!$BJ36="YES",'HOTEL Entry Form'!H36,"")</f>
        <v/>
      </c>
      <c r="B16" s="102" t="str">
        <f>IF('HOTEL Entry Form'!$BJ36="YES",'HOTEL Entry Form'!C36,"")</f>
        <v/>
      </c>
      <c r="C16" s="102" t="str">
        <f>IF('HOTEL Entry Form'!$BJ36="YES",'HOTEL Entry Form'!D36,"")</f>
        <v/>
      </c>
      <c r="D16" s="102" t="str">
        <f>IF('HOTEL Entry Form'!$BJ36="YES",'HOTEL Entry Form'!J36,"")</f>
        <v/>
      </c>
      <c r="E16" s="102" t="str">
        <f>IF(B16="","",'HOTEL Entry Form'!$J$8)</f>
        <v/>
      </c>
      <c r="F16" s="102" t="str">
        <f>IF('HOTEL Entry Form'!$BJ36="YES",'HOTEL Entry Form'!E36,"")</f>
        <v/>
      </c>
      <c r="G16" s="103" t="str">
        <f>IF('HOTEL Entry Form'!$BJ36="YES",'HOTEL Entry Form'!F36,"")</f>
        <v/>
      </c>
      <c r="H16" s="102" t="str">
        <f>IF('HOTEL Entry Form'!$BJ36="YES",'HOTEL Entry Form'!I36,"")</f>
        <v/>
      </c>
      <c r="I16" s="102" t="str">
        <f>IF(B16="","",IF('HOTEL Entry Form'!$E$8="","",'HOTEL Entry Form'!$E$8))</f>
        <v/>
      </c>
      <c r="J16" s="102" t="str">
        <f t="shared" si="0"/>
        <v/>
      </c>
      <c r="K16" s="102" t="str">
        <f>IF('HOTEL Entry Form'!Z36="","",IF('HOTEL Entry Form'!$BJ36="YES",'HOTEL Entry Form'!Z36,""))</f>
        <v/>
      </c>
      <c r="L16">
        <v>33</v>
      </c>
    </row>
    <row r="17" spans="1:12">
      <c r="A17" s="102" t="str">
        <f>IF('HOTEL Entry Form'!$BJ37="YES",'HOTEL Entry Form'!H37,"")</f>
        <v/>
      </c>
      <c r="B17" s="102" t="str">
        <f>IF('HOTEL Entry Form'!$BJ37="YES",'HOTEL Entry Form'!C37,"")</f>
        <v/>
      </c>
      <c r="C17" s="102" t="str">
        <f>IF('HOTEL Entry Form'!$BJ37="YES",'HOTEL Entry Form'!D37,"")</f>
        <v/>
      </c>
      <c r="D17" s="102" t="str">
        <f>IF('HOTEL Entry Form'!$BJ37="YES",'HOTEL Entry Form'!J37,"")</f>
        <v/>
      </c>
      <c r="E17" s="102" t="str">
        <f>IF(B17="","",'HOTEL Entry Form'!$J$8)</f>
        <v/>
      </c>
      <c r="F17" s="102" t="str">
        <f>IF('HOTEL Entry Form'!$BJ37="YES",'HOTEL Entry Form'!E37,"")</f>
        <v/>
      </c>
      <c r="G17" s="103" t="str">
        <f>IF('HOTEL Entry Form'!$BJ37="YES",'HOTEL Entry Form'!F37,"")</f>
        <v/>
      </c>
      <c r="H17" s="102" t="str">
        <f>IF('HOTEL Entry Form'!$BJ37="YES",'HOTEL Entry Form'!I37,"")</f>
        <v/>
      </c>
      <c r="I17" s="102" t="str">
        <f>IF(B17="","",IF('HOTEL Entry Form'!$E$8="","",'HOTEL Entry Form'!$E$8))</f>
        <v/>
      </c>
      <c r="J17" s="102" t="str">
        <f t="shared" si="0"/>
        <v/>
      </c>
      <c r="K17" s="102" t="str">
        <f>IF('HOTEL Entry Form'!Z37="","",IF('HOTEL Entry Form'!$BJ37="YES",'HOTEL Entry Form'!Z37,""))</f>
        <v/>
      </c>
      <c r="L17">
        <v>34</v>
      </c>
    </row>
    <row r="18" spans="1:12">
      <c r="A18" s="102" t="str">
        <f>IF('HOTEL Entry Form'!$BJ39="YES",'HOTEL Entry Form'!H39,"")</f>
        <v/>
      </c>
      <c r="B18" s="102" t="str">
        <f>IF('HOTEL Entry Form'!$BJ39="YES",'HOTEL Entry Form'!C39,"")</f>
        <v/>
      </c>
      <c r="C18" s="102" t="str">
        <f>IF('HOTEL Entry Form'!$BJ39="YES",'HOTEL Entry Form'!D39,"")</f>
        <v/>
      </c>
      <c r="D18" s="102" t="str">
        <f>IF('HOTEL Entry Form'!$BJ39="YES",'HOTEL Entry Form'!J39,"")</f>
        <v/>
      </c>
      <c r="E18" s="102" t="str">
        <f>IF(B18="","",'HOTEL Entry Form'!$J$8)</f>
        <v/>
      </c>
      <c r="F18" s="102" t="str">
        <f>IF('HOTEL Entry Form'!$BJ39="YES",'HOTEL Entry Form'!E39,"")</f>
        <v/>
      </c>
      <c r="G18" s="103" t="str">
        <f>IF('HOTEL Entry Form'!$BJ39="YES",'HOTEL Entry Form'!F39,"")</f>
        <v/>
      </c>
      <c r="H18" s="102" t="str">
        <f>IF('HOTEL Entry Form'!$BJ39="YES",'HOTEL Entry Form'!I39,"")</f>
        <v/>
      </c>
      <c r="I18" s="102" t="str">
        <f>IF(B18="","",IF('HOTEL Entry Form'!$E$8="","",'HOTEL Entry Form'!$E$8))</f>
        <v/>
      </c>
      <c r="J18" s="102" t="str">
        <f t="shared" si="0"/>
        <v/>
      </c>
      <c r="K18" s="102" t="str">
        <f>IF('HOTEL Entry Form'!Z39="","",IF('HOTEL Entry Form'!$BJ39="YES",'HOTEL Entry Form'!Z39,""))</f>
        <v/>
      </c>
      <c r="L18">
        <v>36</v>
      </c>
    </row>
    <row r="19" spans="1:12">
      <c r="A19" s="102" t="str">
        <f>IF('HOTEL Entry Form'!$BJ40="YES",'HOTEL Entry Form'!H40,"")</f>
        <v/>
      </c>
      <c r="B19" s="102" t="str">
        <f>IF('HOTEL Entry Form'!$BJ40="YES",'HOTEL Entry Form'!C40,"")</f>
        <v/>
      </c>
      <c r="C19" s="102" t="str">
        <f>IF('HOTEL Entry Form'!$BJ40="YES",'HOTEL Entry Form'!D40,"")</f>
        <v/>
      </c>
      <c r="D19" s="102" t="str">
        <f>IF('HOTEL Entry Form'!$BJ40="YES",'HOTEL Entry Form'!J40,"")</f>
        <v/>
      </c>
      <c r="E19" s="102" t="str">
        <f>IF(B19="","",'HOTEL Entry Form'!$J$8)</f>
        <v/>
      </c>
      <c r="F19" s="102" t="str">
        <f>IF('HOTEL Entry Form'!$BJ40="YES",'HOTEL Entry Form'!E40,"")</f>
        <v/>
      </c>
      <c r="G19" s="103" t="str">
        <f>IF('HOTEL Entry Form'!$BJ40="YES",'HOTEL Entry Form'!F40,"")</f>
        <v/>
      </c>
      <c r="H19" s="102" t="str">
        <f>IF('HOTEL Entry Form'!$BJ40="YES",'HOTEL Entry Form'!I40,"")</f>
        <v/>
      </c>
      <c r="I19" s="102" t="str">
        <f>IF(B19="","",IF('HOTEL Entry Form'!$E$8="","",'HOTEL Entry Form'!$E$8))</f>
        <v/>
      </c>
      <c r="J19" s="102" t="str">
        <f t="shared" si="0"/>
        <v/>
      </c>
      <c r="K19" s="102" t="str">
        <f>IF('HOTEL Entry Form'!Z40="","",IF('HOTEL Entry Form'!$BJ40="YES",'HOTEL Entry Form'!Z40,""))</f>
        <v/>
      </c>
      <c r="L19">
        <v>37</v>
      </c>
    </row>
    <row r="20" spans="1:12">
      <c r="A20" s="102" t="str">
        <f>IF('HOTEL Entry Form'!$BJ42="YES",'HOTEL Entry Form'!H42,"")</f>
        <v/>
      </c>
      <c r="B20" s="102" t="str">
        <f>IF('HOTEL Entry Form'!$BJ42="YES",'HOTEL Entry Form'!C42,"")</f>
        <v/>
      </c>
      <c r="C20" s="102" t="str">
        <f>IF('HOTEL Entry Form'!$BJ42="YES",'HOTEL Entry Form'!D42,"")</f>
        <v/>
      </c>
      <c r="D20" s="102" t="str">
        <f>IF('HOTEL Entry Form'!$BJ42="YES",'HOTEL Entry Form'!J42,"")</f>
        <v/>
      </c>
      <c r="E20" s="102" t="str">
        <f>IF(B20="","",'HOTEL Entry Form'!$J$8)</f>
        <v/>
      </c>
      <c r="F20" s="102" t="str">
        <f>IF('HOTEL Entry Form'!$BJ42="YES",'HOTEL Entry Form'!E42,"")</f>
        <v/>
      </c>
      <c r="G20" s="103" t="str">
        <f>IF('HOTEL Entry Form'!$BJ42="YES",'HOTEL Entry Form'!F42,"")</f>
        <v/>
      </c>
      <c r="H20" s="102" t="str">
        <f>IF('HOTEL Entry Form'!$BJ42="YES",'HOTEL Entry Form'!I42,"")</f>
        <v/>
      </c>
      <c r="I20" s="102" t="str">
        <f>IF(B20="","",IF('HOTEL Entry Form'!$E$8="","",'HOTEL Entry Form'!$E$8))</f>
        <v/>
      </c>
      <c r="J20" s="102" t="str">
        <f t="shared" si="0"/>
        <v/>
      </c>
      <c r="K20" s="102" t="str">
        <f>IF('HOTEL Entry Form'!Z42="","",IF('HOTEL Entry Form'!$BJ42="YES",'HOTEL Entry Form'!Z42,""))</f>
        <v/>
      </c>
      <c r="L20">
        <v>39</v>
      </c>
    </row>
    <row r="21" spans="1:12">
      <c r="A21" s="102" t="str">
        <f>IF('HOTEL Entry Form'!$BJ43="YES",'HOTEL Entry Form'!H43,"")</f>
        <v/>
      </c>
      <c r="B21" s="102" t="str">
        <f>IF('HOTEL Entry Form'!$BJ43="YES",'HOTEL Entry Form'!C43,"")</f>
        <v/>
      </c>
      <c r="C21" s="102" t="str">
        <f>IF('HOTEL Entry Form'!$BJ43="YES",'HOTEL Entry Form'!D43,"")</f>
        <v/>
      </c>
      <c r="D21" s="102" t="str">
        <f>IF('HOTEL Entry Form'!$BJ43="YES",'HOTEL Entry Form'!J43,"")</f>
        <v/>
      </c>
      <c r="E21" s="102" t="str">
        <f>IF(B21="","",'HOTEL Entry Form'!$J$8)</f>
        <v/>
      </c>
      <c r="F21" s="102" t="str">
        <f>IF('HOTEL Entry Form'!$BJ43="YES",'HOTEL Entry Form'!E43,"")</f>
        <v/>
      </c>
      <c r="G21" s="103" t="str">
        <f>IF('HOTEL Entry Form'!$BJ43="YES",'HOTEL Entry Form'!F43,"")</f>
        <v/>
      </c>
      <c r="H21" s="102" t="str">
        <f>IF('HOTEL Entry Form'!$BJ43="YES",'HOTEL Entry Form'!I43,"")</f>
        <v/>
      </c>
      <c r="I21" s="102" t="str">
        <f>IF(B21="","",IF('HOTEL Entry Form'!$E$8="","",'HOTEL Entry Form'!$E$8))</f>
        <v/>
      </c>
      <c r="J21" s="102" t="str">
        <f t="shared" si="0"/>
        <v/>
      </c>
      <c r="K21" s="102" t="str">
        <f>IF('HOTEL Entry Form'!Z43="","",IF('HOTEL Entry Form'!$BJ43="YES",'HOTEL Entry Form'!Z43,""))</f>
        <v/>
      </c>
      <c r="L21">
        <v>40</v>
      </c>
    </row>
    <row r="22" spans="1:12">
      <c r="A22" s="102" t="str">
        <f>IF('HOTEL Entry Form'!$BJ45="YES",'HOTEL Entry Form'!H45,"")</f>
        <v/>
      </c>
      <c r="B22" s="102" t="str">
        <f>IF('HOTEL Entry Form'!$BJ45="YES",'HOTEL Entry Form'!C45,"")</f>
        <v/>
      </c>
      <c r="C22" s="102" t="str">
        <f>IF('HOTEL Entry Form'!$BJ45="YES",'HOTEL Entry Form'!D45,"")</f>
        <v/>
      </c>
      <c r="D22" s="102" t="str">
        <f>IF('HOTEL Entry Form'!$BJ45="YES",'HOTEL Entry Form'!J45,"")</f>
        <v/>
      </c>
      <c r="E22" s="102" t="str">
        <f>IF(B22="","",'HOTEL Entry Form'!$J$8)</f>
        <v/>
      </c>
      <c r="F22" s="102" t="str">
        <f>IF('HOTEL Entry Form'!$BJ45="YES",'HOTEL Entry Form'!E45,"")</f>
        <v/>
      </c>
      <c r="G22" s="103" t="str">
        <f>IF('HOTEL Entry Form'!$BJ45="YES",'HOTEL Entry Form'!F45,"")</f>
        <v/>
      </c>
      <c r="H22" s="102" t="str">
        <f>IF('HOTEL Entry Form'!$BJ45="YES",'HOTEL Entry Form'!I45,"")</f>
        <v/>
      </c>
      <c r="I22" s="102" t="str">
        <f>IF(B22="","",IF('HOTEL Entry Form'!$E$8="","",'HOTEL Entry Form'!$E$8))</f>
        <v/>
      </c>
      <c r="J22" s="102" t="str">
        <f t="shared" si="0"/>
        <v/>
      </c>
      <c r="K22" s="102" t="str">
        <f>IF('HOTEL Entry Form'!Z45="","",IF('HOTEL Entry Form'!$BJ45="YES",'HOTEL Entry Form'!Z45,""))</f>
        <v/>
      </c>
      <c r="L22">
        <v>42</v>
      </c>
    </row>
    <row r="23" spans="1:12">
      <c r="A23" s="102" t="str">
        <f>IF('HOTEL Entry Form'!$BJ46="YES",'HOTEL Entry Form'!H46,"")</f>
        <v/>
      </c>
      <c r="B23" s="102" t="str">
        <f>IF('HOTEL Entry Form'!$BJ46="YES",'HOTEL Entry Form'!C46,"")</f>
        <v/>
      </c>
      <c r="C23" s="102" t="str">
        <f>IF('HOTEL Entry Form'!$BJ46="YES",'HOTEL Entry Form'!D46,"")</f>
        <v/>
      </c>
      <c r="D23" s="102" t="str">
        <f>IF('HOTEL Entry Form'!$BJ46="YES",'HOTEL Entry Form'!J46,"")</f>
        <v/>
      </c>
      <c r="E23" s="102" t="str">
        <f>IF(B23="","",'HOTEL Entry Form'!$J$8)</f>
        <v/>
      </c>
      <c r="F23" s="102" t="str">
        <f>IF('HOTEL Entry Form'!$BJ46="YES",'HOTEL Entry Form'!E46,"")</f>
        <v/>
      </c>
      <c r="G23" s="103" t="str">
        <f>IF('HOTEL Entry Form'!$BJ46="YES",'HOTEL Entry Form'!F46,"")</f>
        <v/>
      </c>
      <c r="H23" s="102" t="str">
        <f>IF('HOTEL Entry Form'!$BJ46="YES",'HOTEL Entry Form'!I46,"")</f>
        <v/>
      </c>
      <c r="I23" s="102" t="str">
        <f>IF(B23="","",IF('HOTEL Entry Form'!$E$8="","",'HOTEL Entry Form'!$E$8))</f>
        <v/>
      </c>
      <c r="J23" s="102" t="str">
        <f t="shared" si="0"/>
        <v/>
      </c>
      <c r="K23" s="102" t="str">
        <f>IF('HOTEL Entry Form'!Z46="","",IF('HOTEL Entry Form'!$BJ46="YES",'HOTEL Entry Form'!Z46,""))</f>
        <v/>
      </c>
      <c r="L23">
        <v>43</v>
      </c>
    </row>
    <row r="24" spans="1:12">
      <c r="A24" s="102" t="str">
        <f>IF('HOTEL Entry Form'!$BJ48="YES",'HOTEL Entry Form'!H48,"")</f>
        <v/>
      </c>
      <c r="B24" s="102" t="str">
        <f>IF('HOTEL Entry Form'!$BJ48="YES",'HOTEL Entry Form'!C48,"")</f>
        <v/>
      </c>
      <c r="C24" s="102" t="str">
        <f>IF('HOTEL Entry Form'!$BJ48="YES",'HOTEL Entry Form'!D48,"")</f>
        <v/>
      </c>
      <c r="D24" s="102" t="str">
        <f>IF('HOTEL Entry Form'!$BJ48="YES",'HOTEL Entry Form'!J48,"")</f>
        <v/>
      </c>
      <c r="E24" s="102" t="str">
        <f>IF(B24="","",'HOTEL Entry Form'!$J$8)</f>
        <v/>
      </c>
      <c r="F24" s="102" t="str">
        <f>IF('HOTEL Entry Form'!$BJ48="YES",'HOTEL Entry Form'!E48,"")</f>
        <v/>
      </c>
      <c r="G24" s="103" t="str">
        <f>IF('HOTEL Entry Form'!$BJ48="YES",'HOTEL Entry Form'!F48,"")</f>
        <v/>
      </c>
      <c r="H24" s="102" t="str">
        <f>IF('HOTEL Entry Form'!$BJ48="YES",'HOTEL Entry Form'!I48,"")</f>
        <v/>
      </c>
      <c r="I24" s="102" t="str">
        <f>IF(B24="","",IF('HOTEL Entry Form'!$E$8="","",'HOTEL Entry Form'!$E$8))</f>
        <v/>
      </c>
      <c r="J24" s="102" t="str">
        <f t="shared" si="0"/>
        <v/>
      </c>
      <c r="K24" s="102" t="str">
        <f>IF('HOTEL Entry Form'!Z48="","",IF('HOTEL Entry Form'!$BJ48="YES",'HOTEL Entry Form'!Z48,""))</f>
        <v/>
      </c>
      <c r="L24">
        <v>45</v>
      </c>
    </row>
    <row r="25" spans="1:12">
      <c r="A25" s="102" t="str">
        <f>IF('HOTEL Entry Form'!$BJ49="YES",'HOTEL Entry Form'!H49,"")</f>
        <v/>
      </c>
      <c r="B25" s="102" t="str">
        <f>IF('HOTEL Entry Form'!$BJ49="YES",'HOTEL Entry Form'!C49,"")</f>
        <v/>
      </c>
      <c r="C25" s="102" t="str">
        <f>IF('HOTEL Entry Form'!$BJ49="YES",'HOTEL Entry Form'!D49,"")</f>
        <v/>
      </c>
      <c r="D25" s="102" t="str">
        <f>IF('HOTEL Entry Form'!$BJ49="YES",'HOTEL Entry Form'!J49,"")</f>
        <v/>
      </c>
      <c r="E25" s="102" t="str">
        <f>IF(B25="","",'HOTEL Entry Form'!$J$8)</f>
        <v/>
      </c>
      <c r="F25" s="102" t="str">
        <f>IF('HOTEL Entry Form'!$BJ49="YES",'HOTEL Entry Form'!E49,"")</f>
        <v/>
      </c>
      <c r="G25" s="103" t="str">
        <f>IF('HOTEL Entry Form'!$BJ49="YES",'HOTEL Entry Form'!F49,"")</f>
        <v/>
      </c>
      <c r="H25" s="102" t="str">
        <f>IF('HOTEL Entry Form'!$BJ49="YES",'HOTEL Entry Form'!I49,"")</f>
        <v/>
      </c>
      <c r="I25" s="102" t="str">
        <f>IF(B25="","",IF('HOTEL Entry Form'!$E$8="","",'HOTEL Entry Form'!$E$8))</f>
        <v/>
      </c>
      <c r="J25" s="102" t="str">
        <f t="shared" si="0"/>
        <v/>
      </c>
      <c r="K25" s="102" t="str">
        <f>IF('HOTEL Entry Form'!Z49="","",IF('HOTEL Entry Form'!$BJ49="YES",'HOTEL Entry Form'!Z49,""))</f>
        <v/>
      </c>
      <c r="L25">
        <v>46</v>
      </c>
    </row>
    <row r="26" spans="1:12">
      <c r="A26" s="102" t="str">
        <f>IF('HOTEL Entry Form'!$BJ51="YES",'HOTEL Entry Form'!H51,"")</f>
        <v/>
      </c>
      <c r="B26" s="102" t="str">
        <f>IF('HOTEL Entry Form'!$BJ51="YES",'HOTEL Entry Form'!C51,"")</f>
        <v/>
      </c>
      <c r="C26" s="102" t="str">
        <f>IF('HOTEL Entry Form'!$BJ51="YES",'HOTEL Entry Form'!D51,"")</f>
        <v/>
      </c>
      <c r="D26" s="102" t="str">
        <f>IF('HOTEL Entry Form'!$BJ51="YES",'HOTEL Entry Form'!J51,"")</f>
        <v/>
      </c>
      <c r="E26" s="102" t="str">
        <f>IF(B26="","",'HOTEL Entry Form'!$J$8)</f>
        <v/>
      </c>
      <c r="F26" s="102" t="str">
        <f>IF('HOTEL Entry Form'!$BJ51="YES",'HOTEL Entry Form'!E51,"")</f>
        <v/>
      </c>
      <c r="G26" s="103" t="str">
        <f>IF('HOTEL Entry Form'!$BJ51="YES",'HOTEL Entry Form'!F51,"")</f>
        <v/>
      </c>
      <c r="H26" s="102" t="str">
        <f>IF('HOTEL Entry Form'!$BJ51="YES",'HOTEL Entry Form'!I51,"")</f>
        <v/>
      </c>
      <c r="I26" s="102" t="str">
        <f>IF(B26="","",IF('HOTEL Entry Form'!$E$8="","",'HOTEL Entry Form'!$E$8))</f>
        <v/>
      </c>
      <c r="J26" s="102" t="str">
        <f t="shared" si="0"/>
        <v/>
      </c>
      <c r="K26" s="102" t="str">
        <f>IF('HOTEL Entry Form'!Z51="","",IF('HOTEL Entry Form'!$BJ51="YES",'HOTEL Entry Form'!Z51,""))</f>
        <v/>
      </c>
      <c r="L26">
        <v>48</v>
      </c>
    </row>
    <row r="27" spans="1:12">
      <c r="A27" s="102" t="str">
        <f>IF('HOTEL Entry Form'!$BJ52="YES",'HOTEL Entry Form'!H52,"")</f>
        <v/>
      </c>
      <c r="B27" s="102" t="str">
        <f>IF('HOTEL Entry Form'!$BJ52="YES",'HOTEL Entry Form'!C52,"")</f>
        <v/>
      </c>
      <c r="C27" s="102" t="str">
        <f>IF('HOTEL Entry Form'!$BJ52="YES",'HOTEL Entry Form'!D52,"")</f>
        <v/>
      </c>
      <c r="D27" s="102" t="str">
        <f>IF('HOTEL Entry Form'!$BJ52="YES",'HOTEL Entry Form'!J52,"")</f>
        <v/>
      </c>
      <c r="E27" s="102" t="str">
        <f>IF(B27="","",'HOTEL Entry Form'!$J$8)</f>
        <v/>
      </c>
      <c r="F27" s="102" t="str">
        <f>IF('HOTEL Entry Form'!$BJ52="YES",'HOTEL Entry Form'!E52,"")</f>
        <v/>
      </c>
      <c r="G27" s="103" t="str">
        <f>IF('HOTEL Entry Form'!$BJ52="YES",'HOTEL Entry Form'!F52,"")</f>
        <v/>
      </c>
      <c r="H27" s="102" t="str">
        <f>IF('HOTEL Entry Form'!$BJ52="YES",'HOTEL Entry Form'!I52,"")</f>
        <v/>
      </c>
      <c r="I27" s="102" t="str">
        <f>IF(B27="","",IF('HOTEL Entry Form'!$E$8="","",'HOTEL Entry Form'!$E$8))</f>
        <v/>
      </c>
      <c r="J27" s="102" t="str">
        <f t="shared" si="0"/>
        <v/>
      </c>
      <c r="K27" s="102" t="str">
        <f>IF('HOTEL Entry Form'!Z52="","",IF('HOTEL Entry Form'!$BJ52="YES",'HOTEL Entry Form'!Z52,""))</f>
        <v/>
      </c>
      <c r="L27">
        <v>49</v>
      </c>
    </row>
    <row r="28" spans="1:12">
      <c r="A28" s="102" t="str">
        <f>IF('HOTEL Entry Form'!$BJ54="YES",'HOTEL Entry Form'!H54,"")</f>
        <v/>
      </c>
      <c r="B28" s="102" t="str">
        <f>IF('HOTEL Entry Form'!$BJ54="YES",'HOTEL Entry Form'!C54,"")</f>
        <v/>
      </c>
      <c r="C28" s="102" t="str">
        <f>IF('HOTEL Entry Form'!$BJ54="YES",'HOTEL Entry Form'!D54,"")</f>
        <v/>
      </c>
      <c r="D28" s="102" t="str">
        <f>IF('HOTEL Entry Form'!$BJ54="YES",'HOTEL Entry Form'!J54,"")</f>
        <v/>
      </c>
      <c r="E28" s="102" t="str">
        <f>IF(B28="","",'HOTEL Entry Form'!$J$8)</f>
        <v/>
      </c>
      <c r="F28" s="102" t="str">
        <f>IF('HOTEL Entry Form'!$BJ54="YES",'HOTEL Entry Form'!E54,"")</f>
        <v/>
      </c>
      <c r="G28" s="103" t="str">
        <f>IF('HOTEL Entry Form'!$BJ54="YES",'HOTEL Entry Form'!F54,"")</f>
        <v/>
      </c>
      <c r="H28" s="102" t="str">
        <f>IF('HOTEL Entry Form'!$BJ54="YES",'HOTEL Entry Form'!I54,"")</f>
        <v/>
      </c>
      <c r="I28" s="102" t="str">
        <f>IF(B28="","",IF('HOTEL Entry Form'!$E$8="","",'HOTEL Entry Form'!$E$8))</f>
        <v/>
      </c>
      <c r="J28" s="102" t="str">
        <f t="shared" si="0"/>
        <v/>
      </c>
      <c r="K28" s="102" t="str">
        <f>IF('HOTEL Entry Form'!Z54="","",IF('HOTEL Entry Form'!$BJ54="YES",'HOTEL Entry Form'!Z54,""))</f>
        <v/>
      </c>
      <c r="L28">
        <v>51</v>
      </c>
    </row>
    <row r="29" spans="1:12">
      <c r="A29" s="102" t="str">
        <f>IF('HOTEL Entry Form'!$BJ55="YES",'HOTEL Entry Form'!H55,"")</f>
        <v/>
      </c>
      <c r="B29" s="102" t="str">
        <f>IF('HOTEL Entry Form'!$BJ55="YES",'HOTEL Entry Form'!C55,"")</f>
        <v/>
      </c>
      <c r="C29" s="102" t="str">
        <f>IF('HOTEL Entry Form'!$BJ55="YES",'HOTEL Entry Form'!D55,"")</f>
        <v/>
      </c>
      <c r="D29" s="102" t="str">
        <f>IF('HOTEL Entry Form'!$BJ55="YES",'HOTEL Entry Form'!J55,"")</f>
        <v/>
      </c>
      <c r="E29" s="102" t="str">
        <f>IF(B29="","",'HOTEL Entry Form'!$J$8)</f>
        <v/>
      </c>
      <c r="F29" s="102" t="str">
        <f>IF('HOTEL Entry Form'!$BJ55="YES",'HOTEL Entry Form'!E55,"")</f>
        <v/>
      </c>
      <c r="G29" s="103" t="str">
        <f>IF('HOTEL Entry Form'!$BJ55="YES",'HOTEL Entry Form'!F55,"")</f>
        <v/>
      </c>
      <c r="H29" s="102" t="str">
        <f>IF('HOTEL Entry Form'!$BJ55="YES",'HOTEL Entry Form'!I55,"")</f>
        <v/>
      </c>
      <c r="I29" s="102" t="str">
        <f>IF(B29="","",IF('HOTEL Entry Form'!$E$8="","",'HOTEL Entry Form'!$E$8))</f>
        <v/>
      </c>
      <c r="J29" s="102" t="str">
        <f t="shared" si="0"/>
        <v/>
      </c>
      <c r="K29" s="102" t="str">
        <f>IF('HOTEL Entry Form'!Z55="","",IF('HOTEL Entry Form'!$BJ55="YES",'HOTEL Entry Form'!Z55,""))</f>
        <v/>
      </c>
      <c r="L29">
        <v>52</v>
      </c>
    </row>
    <row r="30" spans="1:12">
      <c r="A30" s="102" t="str">
        <f>IF('HOTEL Entry Form'!$BJ57="YES",'HOTEL Entry Form'!H57,"")</f>
        <v/>
      </c>
      <c r="B30" s="102" t="str">
        <f>IF('HOTEL Entry Form'!$BJ57="YES",'HOTEL Entry Form'!C57,"")</f>
        <v/>
      </c>
      <c r="C30" s="102" t="str">
        <f>IF('HOTEL Entry Form'!$BJ57="YES",'HOTEL Entry Form'!D57,"")</f>
        <v/>
      </c>
      <c r="D30" s="102" t="str">
        <f>IF('HOTEL Entry Form'!$BJ57="YES",'HOTEL Entry Form'!J57,"")</f>
        <v/>
      </c>
      <c r="E30" s="102" t="str">
        <f>IF(B30="","",'HOTEL Entry Form'!$J$8)</f>
        <v/>
      </c>
      <c r="F30" s="102" t="str">
        <f>IF('HOTEL Entry Form'!$BJ57="YES",'HOTEL Entry Form'!E57,"")</f>
        <v/>
      </c>
      <c r="G30" s="103" t="str">
        <f>IF('HOTEL Entry Form'!$BJ57="YES",'HOTEL Entry Form'!F57,"")</f>
        <v/>
      </c>
      <c r="H30" s="102" t="str">
        <f>IF('HOTEL Entry Form'!$BJ57="YES",'HOTEL Entry Form'!I57,"")</f>
        <v/>
      </c>
      <c r="I30" s="102" t="str">
        <f>IF(B30="","",IF('HOTEL Entry Form'!$E$8="","",'HOTEL Entry Form'!$E$8))</f>
        <v/>
      </c>
      <c r="J30" s="102" t="str">
        <f t="shared" si="0"/>
        <v/>
      </c>
      <c r="K30" s="102" t="str">
        <f>IF('HOTEL Entry Form'!Z57="","",IF('HOTEL Entry Form'!$BJ57="YES",'HOTEL Entry Form'!Z57,""))</f>
        <v/>
      </c>
      <c r="L30">
        <v>54</v>
      </c>
    </row>
    <row r="31" spans="1:12">
      <c r="A31" s="102" t="str">
        <f>IF('HOTEL Entry Form'!$BJ58="YES",'HOTEL Entry Form'!H58,"")</f>
        <v/>
      </c>
      <c r="B31" s="102" t="str">
        <f>IF('HOTEL Entry Form'!$BJ58="YES",'HOTEL Entry Form'!C58,"")</f>
        <v/>
      </c>
      <c r="C31" s="102" t="str">
        <f>IF('HOTEL Entry Form'!$BJ58="YES",'HOTEL Entry Form'!D58,"")</f>
        <v/>
      </c>
      <c r="D31" s="102" t="str">
        <f>IF('HOTEL Entry Form'!$BJ58="YES",'HOTEL Entry Form'!J58,"")</f>
        <v/>
      </c>
      <c r="E31" s="102" t="str">
        <f>IF(B31="","",'HOTEL Entry Form'!$J$8)</f>
        <v/>
      </c>
      <c r="F31" s="102" t="str">
        <f>IF('HOTEL Entry Form'!$BJ58="YES",'HOTEL Entry Form'!E58,"")</f>
        <v/>
      </c>
      <c r="G31" s="103" t="str">
        <f>IF('HOTEL Entry Form'!$BJ58="YES",'HOTEL Entry Form'!F58,"")</f>
        <v/>
      </c>
      <c r="H31" s="102" t="str">
        <f>IF('HOTEL Entry Form'!$BJ58="YES",'HOTEL Entry Form'!I58,"")</f>
        <v/>
      </c>
      <c r="I31" s="102" t="str">
        <f>IF(B31="","",IF('HOTEL Entry Form'!$E$8="","",'HOTEL Entry Form'!$E$8))</f>
        <v/>
      </c>
      <c r="J31" s="102" t="str">
        <f t="shared" si="0"/>
        <v/>
      </c>
      <c r="K31" s="102" t="str">
        <f>IF('HOTEL Entry Form'!Z58="","",IF('HOTEL Entry Form'!$BJ58="YES",'HOTEL Entry Form'!Z58,""))</f>
        <v/>
      </c>
      <c r="L31">
        <v>55</v>
      </c>
    </row>
    <row r="32" spans="1:12">
      <c r="A32" s="102" t="str">
        <f>IF('HOTEL Entry Form'!$BJ60="YES",'HOTEL Entry Form'!H60,"")</f>
        <v/>
      </c>
      <c r="B32" s="102" t="str">
        <f>IF('HOTEL Entry Form'!$BJ60="YES",'HOTEL Entry Form'!C60,"")</f>
        <v/>
      </c>
      <c r="C32" s="102" t="str">
        <f>IF('HOTEL Entry Form'!$BJ60="YES",'HOTEL Entry Form'!D60,"")</f>
        <v/>
      </c>
      <c r="D32" s="102" t="str">
        <f>IF('HOTEL Entry Form'!$BJ60="YES",'HOTEL Entry Form'!J60,"")</f>
        <v/>
      </c>
      <c r="E32" s="102" t="str">
        <f>IF(B32="","",'HOTEL Entry Form'!$J$8)</f>
        <v/>
      </c>
      <c r="F32" s="102" t="str">
        <f>IF('HOTEL Entry Form'!$BJ60="YES",'HOTEL Entry Form'!E60,"")</f>
        <v/>
      </c>
      <c r="G32" s="103" t="str">
        <f>IF('HOTEL Entry Form'!$BJ60="YES",'HOTEL Entry Form'!F60,"")</f>
        <v/>
      </c>
      <c r="H32" s="102" t="str">
        <f>IF('HOTEL Entry Form'!$BJ60="YES",'HOTEL Entry Form'!I60,"")</f>
        <v/>
      </c>
      <c r="I32" s="102" t="str">
        <f>IF(B32="","",IF('HOTEL Entry Form'!$E$8="","",'HOTEL Entry Form'!$E$8))</f>
        <v/>
      </c>
      <c r="J32" s="102" t="str">
        <f t="shared" si="0"/>
        <v/>
      </c>
      <c r="K32" s="102" t="str">
        <f>IF('HOTEL Entry Form'!Z60="","",IF('HOTEL Entry Form'!$BJ60="YES",'HOTEL Entry Form'!Z60,""))</f>
        <v/>
      </c>
      <c r="L32">
        <v>57</v>
      </c>
    </row>
    <row r="33" spans="1:12">
      <c r="A33" s="102" t="str">
        <f>IF('HOTEL Entry Form'!$BJ61="YES",'HOTEL Entry Form'!H61,"")</f>
        <v/>
      </c>
      <c r="B33" s="102" t="str">
        <f>IF('HOTEL Entry Form'!$BJ61="YES",'HOTEL Entry Form'!C61,"")</f>
        <v/>
      </c>
      <c r="C33" s="102" t="str">
        <f>IF('HOTEL Entry Form'!$BJ61="YES",'HOTEL Entry Form'!D61,"")</f>
        <v/>
      </c>
      <c r="D33" s="102" t="str">
        <f>IF('HOTEL Entry Form'!$BJ61="YES",'HOTEL Entry Form'!J61,"")</f>
        <v/>
      </c>
      <c r="E33" s="102" t="str">
        <f>IF(B33="","",'HOTEL Entry Form'!$J$8)</f>
        <v/>
      </c>
      <c r="F33" s="102" t="str">
        <f>IF('HOTEL Entry Form'!$BJ61="YES",'HOTEL Entry Form'!E61,"")</f>
        <v/>
      </c>
      <c r="G33" s="103" t="str">
        <f>IF('HOTEL Entry Form'!$BJ61="YES",'HOTEL Entry Form'!F61,"")</f>
        <v/>
      </c>
      <c r="H33" s="102" t="str">
        <f>IF('HOTEL Entry Form'!$BJ61="YES",'HOTEL Entry Form'!I61,"")</f>
        <v/>
      </c>
      <c r="I33" s="102" t="str">
        <f>IF(B33="","",IF('HOTEL Entry Form'!$E$8="","",'HOTEL Entry Form'!$E$8))</f>
        <v/>
      </c>
      <c r="J33" s="102" t="str">
        <f t="shared" si="0"/>
        <v/>
      </c>
      <c r="K33" s="102" t="str">
        <f>IF('HOTEL Entry Form'!Z61="","",IF('HOTEL Entry Form'!$BJ61="YES",'HOTEL Entry Form'!Z61,""))</f>
        <v/>
      </c>
      <c r="L33">
        <v>58</v>
      </c>
    </row>
    <row r="34" spans="1:12">
      <c r="A34" s="102" t="str">
        <f>IF('HOTEL Entry Form'!$BJ63="YES",'HOTEL Entry Form'!H63,"")</f>
        <v/>
      </c>
      <c r="B34" s="102" t="str">
        <f>IF('HOTEL Entry Form'!$BJ63="YES",'HOTEL Entry Form'!C63,"")</f>
        <v/>
      </c>
      <c r="C34" s="102" t="str">
        <f>IF('HOTEL Entry Form'!$BJ63="YES",'HOTEL Entry Form'!D63,"")</f>
        <v/>
      </c>
      <c r="D34" s="102" t="str">
        <f>IF('HOTEL Entry Form'!$BJ63="YES",'HOTEL Entry Form'!J63,"")</f>
        <v/>
      </c>
      <c r="E34" s="102" t="str">
        <f>IF(B34="","",'HOTEL Entry Form'!$J$8)</f>
        <v/>
      </c>
      <c r="F34" s="102" t="str">
        <f>IF('HOTEL Entry Form'!$BJ63="YES",'HOTEL Entry Form'!E63,"")</f>
        <v/>
      </c>
      <c r="G34" s="103" t="str">
        <f>IF('HOTEL Entry Form'!$BJ63="YES",'HOTEL Entry Form'!F63,"")</f>
        <v/>
      </c>
      <c r="H34" s="102" t="str">
        <f>IF('HOTEL Entry Form'!$BJ63="YES",'HOTEL Entry Form'!I63,"")</f>
        <v/>
      </c>
      <c r="I34" s="102" t="str">
        <f>IF(B34="","",IF('HOTEL Entry Form'!$E$8="","",'HOTEL Entry Form'!$E$8))</f>
        <v/>
      </c>
      <c r="J34" s="102" t="str">
        <f t="shared" si="0"/>
        <v/>
      </c>
      <c r="K34" s="102" t="str">
        <f>IF('HOTEL Entry Form'!Z63="","",IF('HOTEL Entry Form'!$BJ63="YES",'HOTEL Entry Form'!Z63,""))</f>
        <v/>
      </c>
      <c r="L34">
        <v>60</v>
      </c>
    </row>
    <row r="35" spans="1:12">
      <c r="A35" s="102" t="str">
        <f>IF('HOTEL Entry Form'!$BJ64="YES",'HOTEL Entry Form'!H64,"")</f>
        <v/>
      </c>
      <c r="B35" s="102" t="str">
        <f>IF('HOTEL Entry Form'!$BJ64="YES",'HOTEL Entry Form'!C64,"")</f>
        <v/>
      </c>
      <c r="C35" s="102" t="str">
        <f>IF('HOTEL Entry Form'!$BJ64="YES",'HOTEL Entry Form'!D64,"")</f>
        <v/>
      </c>
      <c r="D35" s="102" t="str">
        <f>IF('HOTEL Entry Form'!$BJ64="YES",'HOTEL Entry Form'!J64,"")</f>
        <v/>
      </c>
      <c r="E35" s="102" t="str">
        <f>IF(B35="","",'HOTEL Entry Form'!$J$8)</f>
        <v/>
      </c>
      <c r="F35" s="102" t="str">
        <f>IF('HOTEL Entry Form'!$BJ64="YES",'HOTEL Entry Form'!E64,"")</f>
        <v/>
      </c>
      <c r="G35" s="103" t="str">
        <f>IF('HOTEL Entry Form'!$BJ64="YES",'HOTEL Entry Form'!F64,"")</f>
        <v/>
      </c>
      <c r="H35" s="102" t="str">
        <f>IF('HOTEL Entry Form'!$BJ64="YES",'HOTEL Entry Form'!I64,"")</f>
        <v/>
      </c>
      <c r="I35" s="102" t="str">
        <f>IF(B35="","",IF('HOTEL Entry Form'!$E$8="","",'HOTEL Entry Form'!$E$8))</f>
        <v/>
      </c>
      <c r="J35" s="102" t="str">
        <f t="shared" si="0"/>
        <v/>
      </c>
      <c r="K35" s="102" t="str">
        <f>IF('HOTEL Entry Form'!Z64="","",IF('HOTEL Entry Form'!$BJ64="YES",'HOTEL Entry Form'!Z64,""))</f>
        <v/>
      </c>
      <c r="L35">
        <v>61</v>
      </c>
    </row>
    <row r="36" spans="1:12">
      <c r="A36" s="102" t="str">
        <f>IF('HOTEL Entry Form'!$BJ66="YES",'HOTEL Entry Form'!H66,"")</f>
        <v/>
      </c>
      <c r="B36" s="102" t="str">
        <f>IF('HOTEL Entry Form'!$BJ66="YES",'HOTEL Entry Form'!C66,"")</f>
        <v/>
      </c>
      <c r="C36" s="102" t="str">
        <f>IF('HOTEL Entry Form'!$BJ66="YES",'HOTEL Entry Form'!D66,"")</f>
        <v/>
      </c>
      <c r="D36" s="102" t="str">
        <f>IF('HOTEL Entry Form'!$BJ66="YES",'HOTEL Entry Form'!J66,"")</f>
        <v/>
      </c>
      <c r="E36" s="102" t="str">
        <f>IF(B36="","",'HOTEL Entry Form'!$J$8)</f>
        <v/>
      </c>
      <c r="F36" s="102" t="str">
        <f>IF('HOTEL Entry Form'!$BJ66="YES",'HOTEL Entry Form'!E66,"")</f>
        <v/>
      </c>
      <c r="G36" s="103" t="str">
        <f>IF('HOTEL Entry Form'!$BJ66="YES",'HOTEL Entry Form'!F66,"")</f>
        <v/>
      </c>
      <c r="H36" s="102" t="str">
        <f>IF('HOTEL Entry Form'!$BJ66="YES",'HOTEL Entry Form'!I66,"")</f>
        <v/>
      </c>
      <c r="I36" s="102" t="str">
        <f>IF(B36="","",IF('HOTEL Entry Form'!$E$8="","",'HOTEL Entry Form'!$E$8))</f>
        <v/>
      </c>
      <c r="J36" s="102" t="str">
        <f t="shared" si="0"/>
        <v/>
      </c>
      <c r="K36" s="102" t="str">
        <f>IF('HOTEL Entry Form'!Z66="","",IF('HOTEL Entry Form'!$BJ66="YES",'HOTEL Entry Form'!Z66,""))</f>
        <v/>
      </c>
      <c r="L36">
        <v>63</v>
      </c>
    </row>
    <row r="37" spans="1:12">
      <c r="A37" s="102" t="str">
        <f>IF('HOTEL Entry Form'!$BJ67="YES",'HOTEL Entry Form'!H67,"")</f>
        <v/>
      </c>
      <c r="B37" s="102" t="str">
        <f>IF('HOTEL Entry Form'!$BJ67="YES",'HOTEL Entry Form'!C67,"")</f>
        <v/>
      </c>
      <c r="C37" s="102" t="str">
        <f>IF('HOTEL Entry Form'!$BJ67="YES",'HOTEL Entry Form'!D67,"")</f>
        <v/>
      </c>
      <c r="D37" s="102" t="str">
        <f>IF('HOTEL Entry Form'!$BJ67="YES",'HOTEL Entry Form'!J67,"")</f>
        <v/>
      </c>
      <c r="E37" s="102" t="str">
        <f>IF(B37="","",'HOTEL Entry Form'!$J$8)</f>
        <v/>
      </c>
      <c r="F37" s="102" t="str">
        <f>IF('HOTEL Entry Form'!$BJ67="YES",'HOTEL Entry Form'!E67,"")</f>
        <v/>
      </c>
      <c r="G37" s="103" t="str">
        <f>IF('HOTEL Entry Form'!$BJ67="YES",'HOTEL Entry Form'!F67,"")</f>
        <v/>
      </c>
      <c r="H37" s="102" t="str">
        <f>IF('HOTEL Entry Form'!$BJ67="YES",'HOTEL Entry Form'!I67,"")</f>
        <v/>
      </c>
      <c r="I37" s="102" t="str">
        <f>IF(B37="","",IF('HOTEL Entry Form'!$E$8="","",'HOTEL Entry Form'!$E$8))</f>
        <v/>
      </c>
      <c r="J37" s="102" t="str">
        <f t="shared" si="0"/>
        <v/>
      </c>
      <c r="K37" s="102" t="str">
        <f>IF('HOTEL Entry Form'!Z67="","",IF('HOTEL Entry Form'!$BJ67="YES",'HOTEL Entry Form'!Z67,""))</f>
        <v/>
      </c>
      <c r="L37">
        <v>64</v>
      </c>
    </row>
    <row r="38" spans="1:12">
      <c r="A38" s="102" t="str">
        <f>IF('HOTEL Entry Form'!$BJ69="YES",'HOTEL Entry Form'!H69,"")</f>
        <v/>
      </c>
      <c r="B38" s="102" t="str">
        <f>IF('HOTEL Entry Form'!$BJ69="YES",'HOTEL Entry Form'!C69,"")</f>
        <v/>
      </c>
      <c r="C38" s="102" t="str">
        <f>IF('HOTEL Entry Form'!$BJ69="YES",'HOTEL Entry Form'!D69,"")</f>
        <v/>
      </c>
      <c r="D38" s="102" t="str">
        <f>IF('HOTEL Entry Form'!$BJ69="YES",'HOTEL Entry Form'!J69,"")</f>
        <v/>
      </c>
      <c r="E38" s="102" t="str">
        <f>IF(B38="","",'HOTEL Entry Form'!$J$8)</f>
        <v/>
      </c>
      <c r="F38" s="102" t="str">
        <f>IF('HOTEL Entry Form'!$BJ69="YES",'HOTEL Entry Form'!E69,"")</f>
        <v/>
      </c>
      <c r="G38" s="103" t="str">
        <f>IF('HOTEL Entry Form'!$BJ69="YES",'HOTEL Entry Form'!F69,"")</f>
        <v/>
      </c>
      <c r="H38" s="102" t="str">
        <f>IF('HOTEL Entry Form'!$BJ69="YES",'HOTEL Entry Form'!I69,"")</f>
        <v/>
      </c>
      <c r="I38" s="102" t="str">
        <f>IF(B38="","",IF('HOTEL Entry Form'!$E$8="","",'HOTEL Entry Form'!$E$8))</f>
        <v/>
      </c>
      <c r="J38" s="102" t="str">
        <f t="shared" si="0"/>
        <v/>
      </c>
      <c r="K38" s="102" t="str">
        <f>IF('HOTEL Entry Form'!Z69="","",IF('HOTEL Entry Form'!$BJ69="YES",'HOTEL Entry Form'!Z69,""))</f>
        <v/>
      </c>
      <c r="L38">
        <v>66</v>
      </c>
    </row>
    <row r="39" spans="1:12">
      <c r="A39" s="102" t="str">
        <f>IF('HOTEL Entry Form'!$BJ70="YES",'HOTEL Entry Form'!H70,"")</f>
        <v/>
      </c>
      <c r="B39" s="102" t="str">
        <f>IF('HOTEL Entry Form'!$BJ70="YES",'HOTEL Entry Form'!C70,"")</f>
        <v/>
      </c>
      <c r="C39" s="102" t="str">
        <f>IF('HOTEL Entry Form'!$BJ70="YES",'HOTEL Entry Form'!D70,"")</f>
        <v/>
      </c>
      <c r="D39" s="102" t="str">
        <f>IF('HOTEL Entry Form'!$BJ70="YES",'HOTEL Entry Form'!J70,"")</f>
        <v/>
      </c>
      <c r="E39" s="102" t="str">
        <f>IF(B39="","",'HOTEL Entry Form'!$J$8)</f>
        <v/>
      </c>
      <c r="F39" s="102" t="str">
        <f>IF('HOTEL Entry Form'!$BJ70="YES",'HOTEL Entry Form'!E70,"")</f>
        <v/>
      </c>
      <c r="G39" s="103" t="str">
        <f>IF('HOTEL Entry Form'!$BJ70="YES",'HOTEL Entry Form'!F70,"")</f>
        <v/>
      </c>
      <c r="H39" s="102" t="str">
        <f>IF('HOTEL Entry Form'!$BJ70="YES",'HOTEL Entry Form'!I70,"")</f>
        <v/>
      </c>
      <c r="I39" s="102" t="str">
        <f>IF(B39="","",IF('HOTEL Entry Form'!$E$8="","",'HOTEL Entry Form'!$E$8))</f>
        <v/>
      </c>
      <c r="J39" s="102" t="str">
        <f t="shared" si="0"/>
        <v/>
      </c>
      <c r="K39" s="102" t="str">
        <f>IF('HOTEL Entry Form'!Z70="","",IF('HOTEL Entry Form'!$BJ70="YES",'HOTEL Entry Form'!Z70,""))</f>
        <v/>
      </c>
      <c r="L39">
        <v>67</v>
      </c>
    </row>
    <row r="40" spans="1:12">
      <c r="A40" s="102" t="str">
        <f>IF('HOTEL Entry Form'!$BJ72="YES",'HOTEL Entry Form'!H72,"")</f>
        <v/>
      </c>
      <c r="B40" s="102" t="str">
        <f>IF('HOTEL Entry Form'!$BJ72="YES",'HOTEL Entry Form'!C72,"")</f>
        <v/>
      </c>
      <c r="C40" s="102" t="str">
        <f>IF('HOTEL Entry Form'!$BJ72="YES",'HOTEL Entry Form'!D72,"")</f>
        <v/>
      </c>
      <c r="D40" s="102" t="str">
        <f>IF('HOTEL Entry Form'!$BJ72="YES",'HOTEL Entry Form'!J72,"")</f>
        <v/>
      </c>
      <c r="E40" s="102" t="str">
        <f>IF(B40="","",'HOTEL Entry Form'!$J$8)</f>
        <v/>
      </c>
      <c r="F40" s="102" t="str">
        <f>IF('HOTEL Entry Form'!$BJ72="YES",'HOTEL Entry Form'!E72,"")</f>
        <v/>
      </c>
      <c r="G40" s="103" t="str">
        <f>IF('HOTEL Entry Form'!$BJ72="YES",'HOTEL Entry Form'!F72,"")</f>
        <v/>
      </c>
      <c r="H40" s="102" t="str">
        <f>IF('HOTEL Entry Form'!$BJ72="YES",'HOTEL Entry Form'!I72,"")</f>
        <v/>
      </c>
      <c r="I40" s="102" t="str">
        <f>IF(B40="","",IF('HOTEL Entry Form'!$E$8="","",'HOTEL Entry Form'!$E$8))</f>
        <v/>
      </c>
      <c r="J40" s="102" t="str">
        <f t="shared" si="0"/>
        <v/>
      </c>
      <c r="K40" s="102" t="str">
        <f>IF('HOTEL Entry Form'!Z72="","",IF('HOTEL Entry Form'!$BJ72="YES",'HOTEL Entry Form'!Z72,""))</f>
        <v/>
      </c>
      <c r="L40">
        <v>69</v>
      </c>
    </row>
    <row r="41" spans="1:12">
      <c r="A41" s="102" t="str">
        <f>IF('HOTEL Entry Form'!$BJ73="YES",'HOTEL Entry Form'!H73,"")</f>
        <v/>
      </c>
      <c r="B41" s="102" t="str">
        <f>IF('HOTEL Entry Form'!$BJ73="YES",'HOTEL Entry Form'!C73,"")</f>
        <v/>
      </c>
      <c r="C41" s="102" t="str">
        <f>IF('HOTEL Entry Form'!$BJ73="YES",'HOTEL Entry Form'!D73,"")</f>
        <v/>
      </c>
      <c r="D41" s="102" t="str">
        <f>IF('HOTEL Entry Form'!$BJ73="YES",'HOTEL Entry Form'!J73,"")</f>
        <v/>
      </c>
      <c r="E41" s="102" t="str">
        <f>IF(B41="","",'HOTEL Entry Form'!$J$8)</f>
        <v/>
      </c>
      <c r="F41" s="102" t="str">
        <f>IF('HOTEL Entry Form'!$BJ73="YES",'HOTEL Entry Form'!E73,"")</f>
        <v/>
      </c>
      <c r="G41" s="103" t="str">
        <f>IF('HOTEL Entry Form'!$BJ73="YES",'HOTEL Entry Form'!F73,"")</f>
        <v/>
      </c>
      <c r="H41" s="102" t="str">
        <f>IF('HOTEL Entry Form'!$BJ73="YES",'HOTEL Entry Form'!I73,"")</f>
        <v/>
      </c>
      <c r="I41" s="102" t="str">
        <f>IF(B41="","",IF('HOTEL Entry Form'!$E$8="","",'HOTEL Entry Form'!$E$8))</f>
        <v/>
      </c>
      <c r="J41" s="102" t="str">
        <f t="shared" si="0"/>
        <v/>
      </c>
      <c r="K41" s="102" t="str">
        <f>IF('HOTEL Entry Form'!Z73="","",IF('HOTEL Entry Form'!$BJ73="YES",'HOTEL Entry Form'!Z73,""))</f>
        <v/>
      </c>
      <c r="L41">
        <v>70</v>
      </c>
    </row>
    <row r="42" spans="1:12">
      <c r="A42" s="102" t="str">
        <f>IF('HOTEL Entry Form'!$BJ75="YES",'HOTEL Entry Form'!H75,"")</f>
        <v/>
      </c>
      <c r="B42" s="102" t="str">
        <f>IF('HOTEL Entry Form'!$BJ75="YES",'HOTEL Entry Form'!C75,"")</f>
        <v/>
      </c>
      <c r="C42" s="102" t="str">
        <f>IF('HOTEL Entry Form'!$BJ75="YES",'HOTEL Entry Form'!D75,"")</f>
        <v/>
      </c>
      <c r="D42" s="102" t="str">
        <f>IF('HOTEL Entry Form'!$BJ75="YES",'HOTEL Entry Form'!J75,"")</f>
        <v/>
      </c>
      <c r="E42" s="102" t="str">
        <f>IF(B42="","",'HOTEL Entry Form'!$J$8)</f>
        <v/>
      </c>
      <c r="F42" s="102" t="str">
        <f>IF('HOTEL Entry Form'!$BJ75="YES",'HOTEL Entry Form'!E75,"")</f>
        <v/>
      </c>
      <c r="G42" s="103" t="str">
        <f>IF('HOTEL Entry Form'!$BJ75="YES",'HOTEL Entry Form'!F75,"")</f>
        <v/>
      </c>
      <c r="H42" s="102" t="str">
        <f>IF('HOTEL Entry Form'!$BJ75="YES",'HOTEL Entry Form'!I75,"")</f>
        <v/>
      </c>
      <c r="I42" s="102" t="str">
        <f>IF(B42="","",IF('HOTEL Entry Form'!$E$8="","",'HOTEL Entry Form'!$E$8))</f>
        <v/>
      </c>
      <c r="J42" s="102" t="str">
        <f t="shared" si="0"/>
        <v/>
      </c>
      <c r="K42" s="102" t="str">
        <f>IF('HOTEL Entry Form'!Z75="","",IF('HOTEL Entry Form'!$BJ75="YES",'HOTEL Entry Form'!Z75,""))</f>
        <v/>
      </c>
      <c r="L42">
        <v>72</v>
      </c>
    </row>
    <row r="43" spans="1:12">
      <c r="A43" s="102" t="str">
        <f>IF('HOTEL Entry Form'!$BJ76="YES",'HOTEL Entry Form'!H76,"")</f>
        <v/>
      </c>
      <c r="B43" s="102" t="str">
        <f>IF('HOTEL Entry Form'!$BJ76="YES",'HOTEL Entry Form'!C76,"")</f>
        <v/>
      </c>
      <c r="C43" s="102" t="str">
        <f>IF('HOTEL Entry Form'!$BJ76="YES",'HOTEL Entry Form'!D76,"")</f>
        <v/>
      </c>
      <c r="D43" s="102" t="str">
        <f>IF('HOTEL Entry Form'!$BJ76="YES",'HOTEL Entry Form'!J76,"")</f>
        <v/>
      </c>
      <c r="E43" s="102" t="str">
        <f>IF(B43="","",'HOTEL Entry Form'!$J$8)</f>
        <v/>
      </c>
      <c r="F43" s="102" t="str">
        <f>IF('HOTEL Entry Form'!$BJ76="YES",'HOTEL Entry Form'!E76,"")</f>
        <v/>
      </c>
      <c r="G43" s="103" t="str">
        <f>IF('HOTEL Entry Form'!$BJ76="YES",'HOTEL Entry Form'!F76,"")</f>
        <v/>
      </c>
      <c r="H43" s="102" t="str">
        <f>IF('HOTEL Entry Form'!$BJ76="YES",'HOTEL Entry Form'!I76,"")</f>
        <v/>
      </c>
      <c r="I43" s="102" t="str">
        <f>IF(B43="","",IF('HOTEL Entry Form'!$E$8="","",'HOTEL Entry Form'!$E$8))</f>
        <v/>
      </c>
      <c r="J43" s="102" t="str">
        <f t="shared" si="0"/>
        <v/>
      </c>
      <c r="K43" s="102" t="str">
        <f>IF('HOTEL Entry Form'!Z76="","",IF('HOTEL Entry Form'!$BJ76="YES",'HOTEL Entry Form'!Z76,""))</f>
        <v/>
      </c>
      <c r="L43">
        <v>73</v>
      </c>
    </row>
    <row r="44" spans="1:12">
      <c r="A44" s="102" t="str">
        <f>IF('HOTEL Entry Form'!$BJ78="YES",'HOTEL Entry Form'!H78,"")</f>
        <v/>
      </c>
      <c r="B44" s="102" t="str">
        <f>IF('HOTEL Entry Form'!$BJ78="YES",'HOTEL Entry Form'!C78,"")</f>
        <v/>
      </c>
      <c r="C44" s="102" t="str">
        <f>IF('HOTEL Entry Form'!$BJ78="YES",'HOTEL Entry Form'!D78,"")</f>
        <v/>
      </c>
      <c r="D44" s="102" t="str">
        <f>IF('HOTEL Entry Form'!$BJ78="YES",'HOTEL Entry Form'!J78,"")</f>
        <v/>
      </c>
      <c r="E44" s="102" t="str">
        <f>IF(B44="","",'HOTEL Entry Form'!$J$8)</f>
        <v/>
      </c>
      <c r="F44" s="102" t="str">
        <f>IF('HOTEL Entry Form'!$BJ78="YES",'HOTEL Entry Form'!E78,"")</f>
        <v/>
      </c>
      <c r="G44" s="103" t="str">
        <f>IF('HOTEL Entry Form'!$BJ78="YES",'HOTEL Entry Form'!F78,"")</f>
        <v/>
      </c>
      <c r="H44" s="102" t="str">
        <f>IF('HOTEL Entry Form'!$BJ78="YES",'HOTEL Entry Form'!I78,"")</f>
        <v/>
      </c>
      <c r="I44" s="102" t="str">
        <f>IF(B44="","",IF('HOTEL Entry Form'!$E$8="","",'HOTEL Entry Form'!$E$8))</f>
        <v/>
      </c>
      <c r="J44" s="102" t="str">
        <f t="shared" si="0"/>
        <v/>
      </c>
      <c r="K44" s="102" t="str">
        <f>IF('HOTEL Entry Form'!Z78="","",IF('HOTEL Entry Form'!$BJ78="YES",'HOTEL Entry Form'!Z78,""))</f>
        <v/>
      </c>
      <c r="L44">
        <v>75</v>
      </c>
    </row>
    <row r="45" spans="1:12">
      <c r="A45" s="102" t="str">
        <f>IF('HOTEL Entry Form'!$BJ79="YES",'HOTEL Entry Form'!H79,"")</f>
        <v/>
      </c>
      <c r="B45" s="102" t="str">
        <f>IF('HOTEL Entry Form'!$BJ79="YES",'HOTEL Entry Form'!C79,"")</f>
        <v/>
      </c>
      <c r="C45" s="102" t="str">
        <f>IF('HOTEL Entry Form'!$BJ79="YES",'HOTEL Entry Form'!D79,"")</f>
        <v/>
      </c>
      <c r="D45" s="102" t="str">
        <f>IF('HOTEL Entry Form'!$BJ79="YES",'HOTEL Entry Form'!J79,"")</f>
        <v/>
      </c>
      <c r="E45" s="102" t="str">
        <f>IF(B45="","",'HOTEL Entry Form'!$J$8)</f>
        <v/>
      </c>
      <c r="F45" s="102" t="str">
        <f>IF('HOTEL Entry Form'!$BJ79="YES",'HOTEL Entry Form'!E79,"")</f>
        <v/>
      </c>
      <c r="G45" s="103" t="str">
        <f>IF('HOTEL Entry Form'!$BJ79="YES",'HOTEL Entry Form'!F79,"")</f>
        <v/>
      </c>
      <c r="H45" s="102" t="str">
        <f>IF('HOTEL Entry Form'!$BJ79="YES",'HOTEL Entry Form'!I79,"")</f>
        <v/>
      </c>
      <c r="I45" s="102" t="str">
        <f>IF(B45="","",IF('HOTEL Entry Form'!$E$8="","",'HOTEL Entry Form'!$E$8))</f>
        <v/>
      </c>
      <c r="J45" s="102" t="str">
        <f t="shared" si="0"/>
        <v/>
      </c>
      <c r="K45" s="102" t="str">
        <f>IF('HOTEL Entry Form'!Z79="","",IF('HOTEL Entry Form'!$BJ79="YES",'HOTEL Entry Form'!Z79,""))</f>
        <v/>
      </c>
      <c r="L45">
        <v>76</v>
      </c>
    </row>
    <row r="46" spans="1:12">
      <c r="A46" s="102" t="str">
        <f>IF('HOTEL Entry Form'!$BJ81="YES",'HOTEL Entry Form'!H81,"")</f>
        <v/>
      </c>
      <c r="B46" s="102" t="str">
        <f>IF('HOTEL Entry Form'!$BJ81="YES",'HOTEL Entry Form'!C81,"")</f>
        <v/>
      </c>
      <c r="C46" s="102" t="str">
        <f>IF('HOTEL Entry Form'!$BJ81="YES",'HOTEL Entry Form'!D81,"")</f>
        <v/>
      </c>
      <c r="D46" s="102" t="str">
        <f>IF('HOTEL Entry Form'!$BJ81="YES",'HOTEL Entry Form'!J81,"")</f>
        <v/>
      </c>
      <c r="E46" s="102" t="str">
        <f>IF(B46="","",'HOTEL Entry Form'!$J$8)</f>
        <v/>
      </c>
      <c r="F46" s="102" t="str">
        <f>IF('HOTEL Entry Form'!$BJ81="YES",'HOTEL Entry Form'!E81,"")</f>
        <v/>
      </c>
      <c r="G46" s="103" t="str">
        <f>IF('HOTEL Entry Form'!$BJ81="YES",'HOTEL Entry Form'!F81,"")</f>
        <v/>
      </c>
      <c r="H46" s="102" t="str">
        <f>IF('HOTEL Entry Form'!$BJ81="YES",'HOTEL Entry Form'!I81,"")</f>
        <v/>
      </c>
      <c r="I46" s="102" t="str">
        <f>IF(B46="","",IF('HOTEL Entry Form'!$E$8="","",'HOTEL Entry Form'!$E$8))</f>
        <v/>
      </c>
      <c r="J46" s="102" t="str">
        <f t="shared" ref="J46:J81" si="1">D46</f>
        <v/>
      </c>
      <c r="K46" s="102" t="str">
        <f>IF('HOTEL Entry Form'!Z81="","",IF('HOTEL Entry Form'!$BJ81="YES",'HOTEL Entry Form'!Z81,""))</f>
        <v/>
      </c>
      <c r="L46">
        <v>78</v>
      </c>
    </row>
    <row r="47" spans="1:12">
      <c r="A47" s="102" t="str">
        <f>IF('HOTEL Entry Form'!$BJ82="YES",'HOTEL Entry Form'!H82,"")</f>
        <v/>
      </c>
      <c r="B47" s="102" t="str">
        <f>IF('HOTEL Entry Form'!$BJ82="YES",'HOTEL Entry Form'!C82,"")</f>
        <v/>
      </c>
      <c r="C47" s="102" t="str">
        <f>IF('HOTEL Entry Form'!$BJ82="YES",'HOTEL Entry Form'!D82,"")</f>
        <v/>
      </c>
      <c r="D47" s="102" t="str">
        <f>IF('HOTEL Entry Form'!$BJ82="YES",'HOTEL Entry Form'!J82,"")</f>
        <v/>
      </c>
      <c r="E47" s="102" t="str">
        <f>IF(B47="","",'HOTEL Entry Form'!$J$8)</f>
        <v/>
      </c>
      <c r="F47" s="102" t="str">
        <f>IF('HOTEL Entry Form'!$BJ82="YES",'HOTEL Entry Form'!E82,"")</f>
        <v/>
      </c>
      <c r="G47" s="103" t="str">
        <f>IF('HOTEL Entry Form'!$BJ82="YES",'HOTEL Entry Form'!F82,"")</f>
        <v/>
      </c>
      <c r="H47" s="102" t="str">
        <f>IF('HOTEL Entry Form'!$BJ82="YES",'HOTEL Entry Form'!I82,"")</f>
        <v/>
      </c>
      <c r="I47" s="102" t="str">
        <f>IF(B47="","",IF('HOTEL Entry Form'!$E$8="","",'HOTEL Entry Form'!$E$8))</f>
        <v/>
      </c>
      <c r="J47" s="102" t="str">
        <f t="shared" si="1"/>
        <v/>
      </c>
      <c r="K47" s="102" t="str">
        <f>IF('HOTEL Entry Form'!Z82="","",IF('HOTEL Entry Form'!$BJ82="YES",'HOTEL Entry Form'!Z82,""))</f>
        <v/>
      </c>
      <c r="L47">
        <v>79</v>
      </c>
    </row>
    <row r="48" spans="1:12">
      <c r="A48" s="102" t="str">
        <f>IF('HOTEL Entry Form'!$BJ84="YES",'HOTEL Entry Form'!H84,"")</f>
        <v/>
      </c>
      <c r="B48" s="102" t="str">
        <f>IF('HOTEL Entry Form'!$BJ84="YES",'HOTEL Entry Form'!C84,"")</f>
        <v/>
      </c>
      <c r="C48" s="102" t="str">
        <f>IF('HOTEL Entry Form'!$BJ84="YES",'HOTEL Entry Form'!D84,"")</f>
        <v/>
      </c>
      <c r="D48" s="102" t="str">
        <f>IF('HOTEL Entry Form'!$BJ84="YES",'HOTEL Entry Form'!J84,"")</f>
        <v/>
      </c>
      <c r="E48" s="102" t="str">
        <f>IF(B48="","",'HOTEL Entry Form'!$J$8)</f>
        <v/>
      </c>
      <c r="F48" s="102" t="str">
        <f>IF('HOTEL Entry Form'!$BJ84="YES",'HOTEL Entry Form'!E84,"")</f>
        <v/>
      </c>
      <c r="G48" s="103" t="str">
        <f>IF('HOTEL Entry Form'!$BJ84="YES",'HOTEL Entry Form'!F84,"")</f>
        <v/>
      </c>
      <c r="H48" s="102" t="str">
        <f>IF('HOTEL Entry Form'!$BJ84="YES",'HOTEL Entry Form'!I84,"")</f>
        <v/>
      </c>
      <c r="I48" s="102" t="str">
        <f>IF(B48="","",IF('HOTEL Entry Form'!$E$8="","",'HOTEL Entry Form'!$E$8))</f>
        <v/>
      </c>
      <c r="J48" s="102" t="str">
        <f t="shared" si="1"/>
        <v/>
      </c>
      <c r="K48" s="102" t="str">
        <f>IF('HOTEL Entry Form'!Z84="","",IF('HOTEL Entry Form'!$BJ84="YES",'HOTEL Entry Form'!Z84,""))</f>
        <v/>
      </c>
      <c r="L48">
        <v>81</v>
      </c>
    </row>
    <row r="49" spans="1:12">
      <c r="A49" s="102" t="str">
        <f>IF('HOTEL Entry Form'!$BJ85="YES",'HOTEL Entry Form'!H85,"")</f>
        <v/>
      </c>
      <c r="B49" s="102" t="str">
        <f>IF('HOTEL Entry Form'!$BJ85="YES",'HOTEL Entry Form'!C85,"")</f>
        <v/>
      </c>
      <c r="C49" s="102" t="str">
        <f>IF('HOTEL Entry Form'!$BJ85="YES",'HOTEL Entry Form'!D85,"")</f>
        <v/>
      </c>
      <c r="D49" s="102" t="str">
        <f>IF('HOTEL Entry Form'!$BJ85="YES",'HOTEL Entry Form'!J85,"")</f>
        <v/>
      </c>
      <c r="E49" s="102" t="str">
        <f>IF(B49="","",'HOTEL Entry Form'!$J$8)</f>
        <v/>
      </c>
      <c r="F49" s="102" t="str">
        <f>IF('HOTEL Entry Form'!$BJ85="YES",'HOTEL Entry Form'!E85,"")</f>
        <v/>
      </c>
      <c r="G49" s="103" t="str">
        <f>IF('HOTEL Entry Form'!$BJ85="YES",'HOTEL Entry Form'!F85,"")</f>
        <v/>
      </c>
      <c r="H49" s="102" t="str">
        <f>IF('HOTEL Entry Form'!$BJ85="YES",'HOTEL Entry Form'!I85,"")</f>
        <v/>
      </c>
      <c r="I49" s="102" t="str">
        <f>IF(B49="","",IF('HOTEL Entry Form'!$E$8="","",'HOTEL Entry Form'!$E$8))</f>
        <v/>
      </c>
      <c r="J49" s="102" t="str">
        <f t="shared" si="1"/>
        <v/>
      </c>
      <c r="K49" s="102" t="str">
        <f>IF('HOTEL Entry Form'!Z85="","",IF('HOTEL Entry Form'!$BJ85="YES",'HOTEL Entry Form'!Z85,""))</f>
        <v/>
      </c>
      <c r="L49">
        <v>82</v>
      </c>
    </row>
    <row r="50" spans="1:12">
      <c r="A50" s="102" t="str">
        <f>IF('HOTEL Entry Form'!$BJ87="YES",'HOTEL Entry Form'!H87,"")</f>
        <v/>
      </c>
      <c r="B50" s="102" t="str">
        <f>IF('HOTEL Entry Form'!$BJ87="YES",'HOTEL Entry Form'!C87,"")</f>
        <v/>
      </c>
      <c r="C50" s="102" t="str">
        <f>IF('HOTEL Entry Form'!$BJ87="YES",'HOTEL Entry Form'!D87,"")</f>
        <v/>
      </c>
      <c r="D50" s="102" t="str">
        <f>IF('HOTEL Entry Form'!$BJ87="YES",'HOTEL Entry Form'!J87,"")</f>
        <v/>
      </c>
      <c r="E50" s="102" t="str">
        <f>IF(B50="","",'HOTEL Entry Form'!$J$8)</f>
        <v/>
      </c>
      <c r="F50" s="102" t="str">
        <f>IF('HOTEL Entry Form'!$BJ87="YES",'HOTEL Entry Form'!E87,"")</f>
        <v/>
      </c>
      <c r="G50" s="103" t="str">
        <f>IF('HOTEL Entry Form'!$BJ87="YES",'HOTEL Entry Form'!F87,"")</f>
        <v/>
      </c>
      <c r="H50" s="102" t="str">
        <f>IF('HOTEL Entry Form'!$BJ87="YES",'HOTEL Entry Form'!I87,"")</f>
        <v/>
      </c>
      <c r="I50" s="102" t="str">
        <f>IF(B50="","",IF('HOTEL Entry Form'!$E$8="","",'HOTEL Entry Form'!$E$8))</f>
        <v/>
      </c>
      <c r="J50" s="102" t="str">
        <f t="shared" si="1"/>
        <v/>
      </c>
      <c r="K50" s="102" t="str">
        <f>IF('HOTEL Entry Form'!Z87="","",IF('HOTEL Entry Form'!$BJ87="YES",'HOTEL Entry Form'!Z87,""))</f>
        <v/>
      </c>
      <c r="L50">
        <v>84</v>
      </c>
    </row>
    <row r="51" spans="1:12">
      <c r="A51" s="102" t="str">
        <f>IF('HOTEL Entry Form'!$BJ88="YES",'HOTEL Entry Form'!H88,"")</f>
        <v/>
      </c>
      <c r="B51" s="102" t="str">
        <f>IF('HOTEL Entry Form'!$BJ88="YES",'HOTEL Entry Form'!C88,"")</f>
        <v/>
      </c>
      <c r="C51" s="102" t="str">
        <f>IF('HOTEL Entry Form'!$BJ88="YES",'HOTEL Entry Form'!D88,"")</f>
        <v/>
      </c>
      <c r="D51" s="102" t="str">
        <f>IF('HOTEL Entry Form'!$BJ88="YES",'HOTEL Entry Form'!J88,"")</f>
        <v/>
      </c>
      <c r="E51" s="102" t="str">
        <f>IF(B51="","",'HOTEL Entry Form'!$J$8)</f>
        <v/>
      </c>
      <c r="F51" s="102" t="str">
        <f>IF('HOTEL Entry Form'!$BJ88="YES",'HOTEL Entry Form'!E88,"")</f>
        <v/>
      </c>
      <c r="G51" s="103" t="str">
        <f>IF('HOTEL Entry Form'!$BJ88="YES",'HOTEL Entry Form'!F88,"")</f>
        <v/>
      </c>
      <c r="H51" s="102" t="str">
        <f>IF('HOTEL Entry Form'!$BJ88="YES",'HOTEL Entry Form'!I88,"")</f>
        <v/>
      </c>
      <c r="I51" s="102" t="str">
        <f>IF(B51="","",IF('HOTEL Entry Form'!$E$8="","",'HOTEL Entry Form'!$E$8))</f>
        <v/>
      </c>
      <c r="J51" s="102" t="str">
        <f t="shared" si="1"/>
        <v/>
      </c>
      <c r="K51" s="102" t="str">
        <f>IF('HOTEL Entry Form'!Z88="","",IF('HOTEL Entry Form'!$BJ88="YES",'HOTEL Entry Form'!Z88,""))</f>
        <v/>
      </c>
      <c r="L51">
        <v>85</v>
      </c>
    </row>
    <row r="52" spans="1:12">
      <c r="A52" s="102" t="str">
        <f>IF('HOTEL Entry Form'!$BJ90="YES",'HOTEL Entry Form'!H90,"")</f>
        <v/>
      </c>
      <c r="B52" s="102" t="str">
        <f>IF('HOTEL Entry Form'!$BJ90="YES",'HOTEL Entry Form'!C90,"")</f>
        <v/>
      </c>
      <c r="C52" s="102" t="str">
        <f>IF('HOTEL Entry Form'!$BJ90="YES",'HOTEL Entry Form'!D90,"")</f>
        <v/>
      </c>
      <c r="D52" s="102" t="str">
        <f>IF('HOTEL Entry Form'!$BJ90="YES",'HOTEL Entry Form'!J90,"")</f>
        <v/>
      </c>
      <c r="E52" s="102" t="str">
        <f>IF(B52="","",'HOTEL Entry Form'!$J$8)</f>
        <v/>
      </c>
      <c r="F52" s="102" t="str">
        <f>IF('HOTEL Entry Form'!$BJ90="YES",'HOTEL Entry Form'!E90,"")</f>
        <v/>
      </c>
      <c r="G52" s="103" t="str">
        <f>IF('HOTEL Entry Form'!$BJ90="YES",'HOTEL Entry Form'!F90,"")</f>
        <v/>
      </c>
      <c r="H52" s="102" t="str">
        <f>IF('HOTEL Entry Form'!$BJ90="YES",'HOTEL Entry Form'!I90,"")</f>
        <v/>
      </c>
      <c r="I52" s="102" t="str">
        <f>IF(B52="","",IF('HOTEL Entry Form'!$E$8="","",'HOTEL Entry Form'!$E$8))</f>
        <v/>
      </c>
      <c r="J52" s="102" t="str">
        <f t="shared" si="1"/>
        <v/>
      </c>
      <c r="K52" s="102" t="str">
        <f>IF('HOTEL Entry Form'!Z90="","",IF('HOTEL Entry Form'!$BJ90="YES",'HOTEL Entry Form'!Z90,""))</f>
        <v/>
      </c>
      <c r="L52">
        <v>87</v>
      </c>
    </row>
    <row r="53" spans="1:12">
      <c r="A53" s="102" t="str">
        <f>IF('HOTEL Entry Form'!$BJ91="YES",'HOTEL Entry Form'!H91,"")</f>
        <v/>
      </c>
      <c r="B53" s="102" t="str">
        <f>IF('HOTEL Entry Form'!$BJ91="YES",'HOTEL Entry Form'!C91,"")</f>
        <v/>
      </c>
      <c r="C53" s="102" t="str">
        <f>IF('HOTEL Entry Form'!$BJ91="YES",'HOTEL Entry Form'!D91,"")</f>
        <v/>
      </c>
      <c r="D53" s="102" t="str">
        <f>IF('HOTEL Entry Form'!$BJ91="YES",'HOTEL Entry Form'!J91,"")</f>
        <v/>
      </c>
      <c r="E53" s="102" t="str">
        <f>IF(B53="","",'HOTEL Entry Form'!$J$8)</f>
        <v/>
      </c>
      <c r="F53" s="102" t="str">
        <f>IF('HOTEL Entry Form'!$BJ91="YES",'HOTEL Entry Form'!E91,"")</f>
        <v/>
      </c>
      <c r="G53" s="103" t="str">
        <f>IF('HOTEL Entry Form'!$BJ91="YES",'HOTEL Entry Form'!F91,"")</f>
        <v/>
      </c>
      <c r="H53" s="102" t="str">
        <f>IF('HOTEL Entry Form'!$BJ91="YES",'HOTEL Entry Form'!I91,"")</f>
        <v/>
      </c>
      <c r="I53" s="102" t="str">
        <f>IF(B53="","",IF('HOTEL Entry Form'!$E$8="","",'HOTEL Entry Form'!$E$8))</f>
        <v/>
      </c>
      <c r="J53" s="102" t="str">
        <f t="shared" si="1"/>
        <v/>
      </c>
      <c r="K53" s="102" t="str">
        <f>IF('HOTEL Entry Form'!Z91="","",IF('HOTEL Entry Form'!$BJ91="YES",'HOTEL Entry Form'!Z91,""))</f>
        <v/>
      </c>
      <c r="L53">
        <v>88</v>
      </c>
    </row>
    <row r="54" spans="1:12">
      <c r="A54" s="102" t="str">
        <f>IF('HOTEL Entry Form'!$BJ93="YES",'HOTEL Entry Form'!H93,"")</f>
        <v/>
      </c>
      <c r="B54" s="102" t="str">
        <f>IF('HOTEL Entry Form'!$BJ93="YES",'HOTEL Entry Form'!C93,"")</f>
        <v/>
      </c>
      <c r="C54" s="102" t="str">
        <f>IF('HOTEL Entry Form'!$BJ93="YES",'HOTEL Entry Form'!D93,"")</f>
        <v/>
      </c>
      <c r="D54" s="102" t="str">
        <f>IF('HOTEL Entry Form'!$BJ93="YES",'HOTEL Entry Form'!J93,"")</f>
        <v/>
      </c>
      <c r="E54" s="102" t="str">
        <f>IF(B54="","",'HOTEL Entry Form'!$J$8)</f>
        <v/>
      </c>
      <c r="F54" s="102" t="str">
        <f>IF('HOTEL Entry Form'!$BJ93="YES",'HOTEL Entry Form'!E93,"")</f>
        <v/>
      </c>
      <c r="G54" s="103" t="str">
        <f>IF('HOTEL Entry Form'!$BJ93="YES",'HOTEL Entry Form'!F93,"")</f>
        <v/>
      </c>
      <c r="H54" s="102" t="str">
        <f>IF('HOTEL Entry Form'!$BJ93="YES",'HOTEL Entry Form'!I93,"")</f>
        <v/>
      </c>
      <c r="I54" s="102" t="str">
        <f>IF(B54="","",IF('HOTEL Entry Form'!$E$8="","",'HOTEL Entry Form'!$E$8))</f>
        <v/>
      </c>
      <c r="J54" s="102" t="str">
        <f t="shared" si="1"/>
        <v/>
      </c>
      <c r="K54" s="102" t="str">
        <f>IF('HOTEL Entry Form'!Z93="","",IF('HOTEL Entry Form'!$BJ93="YES",'HOTEL Entry Form'!Z93,""))</f>
        <v/>
      </c>
      <c r="L54">
        <v>90</v>
      </c>
    </row>
    <row r="55" spans="1:12">
      <c r="A55" s="102" t="str">
        <f>IF('HOTEL Entry Form'!$BJ94="YES",'HOTEL Entry Form'!H94,"")</f>
        <v/>
      </c>
      <c r="B55" s="102" t="str">
        <f>IF('HOTEL Entry Form'!$BJ94="YES",'HOTEL Entry Form'!C94,"")</f>
        <v/>
      </c>
      <c r="C55" s="102" t="str">
        <f>IF('HOTEL Entry Form'!$BJ94="YES",'HOTEL Entry Form'!D94,"")</f>
        <v/>
      </c>
      <c r="D55" s="102" t="str">
        <f>IF('HOTEL Entry Form'!$BJ94="YES",'HOTEL Entry Form'!J94,"")</f>
        <v/>
      </c>
      <c r="E55" s="102" t="str">
        <f>IF(B55="","",'HOTEL Entry Form'!$J$8)</f>
        <v/>
      </c>
      <c r="F55" s="102" t="str">
        <f>IF('HOTEL Entry Form'!$BJ94="YES",'HOTEL Entry Form'!E94,"")</f>
        <v/>
      </c>
      <c r="G55" s="103" t="str">
        <f>IF('HOTEL Entry Form'!$BJ94="YES",'HOTEL Entry Form'!F94,"")</f>
        <v/>
      </c>
      <c r="H55" s="102" t="str">
        <f>IF('HOTEL Entry Form'!$BJ94="YES",'HOTEL Entry Form'!I94,"")</f>
        <v/>
      </c>
      <c r="I55" s="102" t="str">
        <f>IF(B55="","",IF('HOTEL Entry Form'!$E$8="","",'HOTEL Entry Form'!$E$8))</f>
        <v/>
      </c>
      <c r="J55" s="102" t="str">
        <f t="shared" si="1"/>
        <v/>
      </c>
      <c r="K55" s="102" t="str">
        <f>IF('HOTEL Entry Form'!Z94="","",IF('HOTEL Entry Form'!$BJ94="YES",'HOTEL Entry Form'!Z94,""))</f>
        <v/>
      </c>
      <c r="L55">
        <v>91</v>
      </c>
    </row>
    <row r="56" spans="1:12">
      <c r="A56" s="102" t="str">
        <f>IF('HOTEL Entry Form'!$BJ96="YES",'HOTEL Entry Form'!H96,"")</f>
        <v/>
      </c>
      <c r="B56" s="102" t="str">
        <f>IF('HOTEL Entry Form'!$BJ96="YES",'HOTEL Entry Form'!C96,"")</f>
        <v/>
      </c>
      <c r="C56" s="102" t="str">
        <f>IF('HOTEL Entry Form'!$BJ96="YES",'HOTEL Entry Form'!D96,"")</f>
        <v/>
      </c>
      <c r="D56" s="102" t="str">
        <f>IF('HOTEL Entry Form'!$BJ96="YES",'HOTEL Entry Form'!J96,"")</f>
        <v/>
      </c>
      <c r="E56" s="102" t="str">
        <f>IF(B56="","",'HOTEL Entry Form'!$J$8)</f>
        <v/>
      </c>
      <c r="F56" s="102" t="str">
        <f>IF('HOTEL Entry Form'!$BJ96="YES",'HOTEL Entry Form'!E96,"")</f>
        <v/>
      </c>
      <c r="G56" s="103" t="str">
        <f>IF('HOTEL Entry Form'!$BJ96="YES",'HOTEL Entry Form'!F96,"")</f>
        <v/>
      </c>
      <c r="H56" s="102" t="str">
        <f>IF('HOTEL Entry Form'!$BJ96="YES",'HOTEL Entry Form'!I96,"")</f>
        <v/>
      </c>
      <c r="I56" s="102" t="str">
        <f>IF(B56="","",IF('HOTEL Entry Form'!$E$8="","",'HOTEL Entry Form'!$E$8))</f>
        <v/>
      </c>
      <c r="J56" s="102" t="str">
        <f t="shared" si="1"/>
        <v/>
      </c>
      <c r="K56" s="102" t="str">
        <f>IF('HOTEL Entry Form'!Z96="","",IF('HOTEL Entry Form'!$BJ96="YES",'HOTEL Entry Form'!Z96,""))</f>
        <v/>
      </c>
      <c r="L56">
        <v>93</v>
      </c>
    </row>
    <row r="57" spans="1:12">
      <c r="A57" s="102" t="str">
        <f>IF('HOTEL Entry Form'!$BJ97="YES",'HOTEL Entry Form'!H97,"")</f>
        <v/>
      </c>
      <c r="B57" s="102" t="str">
        <f>IF('HOTEL Entry Form'!$BJ97="YES",'HOTEL Entry Form'!C97,"")</f>
        <v/>
      </c>
      <c r="C57" s="102" t="str">
        <f>IF('HOTEL Entry Form'!$BJ97="YES",'HOTEL Entry Form'!D97,"")</f>
        <v/>
      </c>
      <c r="D57" s="102" t="str">
        <f>IF('HOTEL Entry Form'!$BJ97="YES",'HOTEL Entry Form'!J97,"")</f>
        <v/>
      </c>
      <c r="E57" s="102" t="str">
        <f>IF(B57="","",'HOTEL Entry Form'!$J$8)</f>
        <v/>
      </c>
      <c r="F57" s="102" t="str">
        <f>IF('HOTEL Entry Form'!$BJ97="YES",'HOTEL Entry Form'!E97,"")</f>
        <v/>
      </c>
      <c r="G57" s="103" t="str">
        <f>IF('HOTEL Entry Form'!$BJ97="YES",'HOTEL Entry Form'!F97,"")</f>
        <v/>
      </c>
      <c r="H57" s="102" t="str">
        <f>IF('HOTEL Entry Form'!$BJ97="YES",'HOTEL Entry Form'!I97,"")</f>
        <v/>
      </c>
      <c r="I57" s="102" t="str">
        <f>IF(B57="","",IF('HOTEL Entry Form'!$E$8="","",'HOTEL Entry Form'!$E$8))</f>
        <v/>
      </c>
      <c r="J57" s="102" t="str">
        <f t="shared" si="1"/>
        <v/>
      </c>
      <c r="K57" s="102" t="str">
        <f>IF('HOTEL Entry Form'!Z97="","",IF('HOTEL Entry Form'!$BJ97="YES",'HOTEL Entry Form'!Z97,""))</f>
        <v/>
      </c>
      <c r="L57">
        <v>94</v>
      </c>
    </row>
    <row r="58" spans="1:12">
      <c r="A58" s="102" t="str">
        <f>IF('HOTEL Entry Form'!$BJ99="YES",'HOTEL Entry Form'!H99,"")</f>
        <v/>
      </c>
      <c r="B58" s="102" t="str">
        <f>IF('HOTEL Entry Form'!$BJ99="YES",'HOTEL Entry Form'!C99,"")</f>
        <v/>
      </c>
      <c r="C58" s="102" t="str">
        <f>IF('HOTEL Entry Form'!$BJ99="YES",'HOTEL Entry Form'!D99,"")</f>
        <v/>
      </c>
      <c r="D58" s="102" t="str">
        <f>IF('HOTEL Entry Form'!$BJ99="YES",'HOTEL Entry Form'!J99,"")</f>
        <v/>
      </c>
      <c r="E58" s="102" t="str">
        <f>IF(B58="","",'HOTEL Entry Form'!$J$8)</f>
        <v/>
      </c>
      <c r="F58" s="102" t="str">
        <f>IF('HOTEL Entry Form'!$BJ99="YES",'HOTEL Entry Form'!E99,"")</f>
        <v/>
      </c>
      <c r="G58" s="103" t="str">
        <f>IF('HOTEL Entry Form'!$BJ99="YES",'HOTEL Entry Form'!F99,"")</f>
        <v/>
      </c>
      <c r="H58" s="102" t="str">
        <f>IF('HOTEL Entry Form'!$BJ99="YES",'HOTEL Entry Form'!I99,"")</f>
        <v/>
      </c>
      <c r="I58" s="102" t="str">
        <f>IF(B58="","",IF('HOTEL Entry Form'!$E$8="","",'HOTEL Entry Form'!$E$8))</f>
        <v/>
      </c>
      <c r="J58" s="102" t="str">
        <f t="shared" si="1"/>
        <v/>
      </c>
      <c r="K58" s="102" t="str">
        <f>IF('HOTEL Entry Form'!Z99="","",IF('HOTEL Entry Form'!$BJ99="YES",'HOTEL Entry Form'!Z99,""))</f>
        <v/>
      </c>
      <c r="L58">
        <v>96</v>
      </c>
    </row>
    <row r="59" spans="1:12">
      <c r="A59" s="102" t="str">
        <f>IF('HOTEL Entry Form'!$BJ100="YES",'HOTEL Entry Form'!H100,"")</f>
        <v/>
      </c>
      <c r="B59" s="102" t="str">
        <f>IF('HOTEL Entry Form'!$BJ100="YES",'HOTEL Entry Form'!C100,"")</f>
        <v/>
      </c>
      <c r="C59" s="102" t="str">
        <f>IF('HOTEL Entry Form'!$BJ100="YES",'HOTEL Entry Form'!D100,"")</f>
        <v/>
      </c>
      <c r="D59" s="102" t="str">
        <f>IF('HOTEL Entry Form'!$BJ100="YES",'HOTEL Entry Form'!J100,"")</f>
        <v/>
      </c>
      <c r="E59" s="102" t="str">
        <f>IF(B59="","",'HOTEL Entry Form'!$J$8)</f>
        <v/>
      </c>
      <c r="F59" s="102" t="str">
        <f>IF('HOTEL Entry Form'!$BJ100="YES",'HOTEL Entry Form'!E100,"")</f>
        <v/>
      </c>
      <c r="G59" s="103" t="str">
        <f>IF('HOTEL Entry Form'!$BJ100="YES",'HOTEL Entry Form'!F100,"")</f>
        <v/>
      </c>
      <c r="H59" s="102" t="str">
        <f>IF('HOTEL Entry Form'!$BJ100="YES",'HOTEL Entry Form'!I100,"")</f>
        <v/>
      </c>
      <c r="I59" s="102" t="str">
        <f>IF(B59="","",IF('HOTEL Entry Form'!$E$8="","",'HOTEL Entry Form'!$E$8))</f>
        <v/>
      </c>
      <c r="J59" s="102" t="str">
        <f t="shared" si="1"/>
        <v/>
      </c>
      <c r="K59" s="102" t="str">
        <f>IF('HOTEL Entry Form'!Z100="","",IF('HOTEL Entry Form'!$BJ100="YES",'HOTEL Entry Form'!Z100,""))</f>
        <v/>
      </c>
      <c r="L59">
        <v>97</v>
      </c>
    </row>
    <row r="60" spans="1:12">
      <c r="A60" s="102" t="str">
        <f>IF('HOTEL Entry Form'!$BJ102="YES",'HOTEL Entry Form'!H102,"")</f>
        <v/>
      </c>
      <c r="B60" s="102" t="str">
        <f>IF('HOTEL Entry Form'!$BJ102="YES",'HOTEL Entry Form'!C102,"")</f>
        <v/>
      </c>
      <c r="C60" s="102" t="str">
        <f>IF('HOTEL Entry Form'!$BJ102="YES",'HOTEL Entry Form'!D102,"")</f>
        <v/>
      </c>
      <c r="D60" s="102" t="str">
        <f>IF('HOTEL Entry Form'!$BJ102="YES",'HOTEL Entry Form'!J102,"")</f>
        <v/>
      </c>
      <c r="E60" s="102" t="str">
        <f>IF(B60="","",'HOTEL Entry Form'!$J$8)</f>
        <v/>
      </c>
      <c r="F60" s="102" t="str">
        <f>IF('HOTEL Entry Form'!$BJ102="YES",'HOTEL Entry Form'!E102,"")</f>
        <v/>
      </c>
      <c r="G60" s="103" t="str">
        <f>IF('HOTEL Entry Form'!$BJ102="YES",'HOTEL Entry Form'!F102,"")</f>
        <v/>
      </c>
      <c r="H60" s="102" t="str">
        <f>IF('HOTEL Entry Form'!$BJ102="YES",'HOTEL Entry Form'!I102,"")</f>
        <v/>
      </c>
      <c r="I60" s="102" t="str">
        <f>IF(B60="","",IF('HOTEL Entry Form'!$E$8="","",'HOTEL Entry Form'!$E$8))</f>
        <v/>
      </c>
      <c r="J60" s="102" t="str">
        <f t="shared" si="1"/>
        <v/>
      </c>
      <c r="K60" s="102" t="str">
        <f>IF('HOTEL Entry Form'!Z102="","",IF('HOTEL Entry Form'!$BJ102="YES",'HOTEL Entry Form'!Z102,""))</f>
        <v/>
      </c>
      <c r="L60">
        <v>99</v>
      </c>
    </row>
    <row r="61" spans="1:12">
      <c r="A61" s="102" t="str">
        <f>IF('HOTEL Entry Form'!$BJ103="YES",'HOTEL Entry Form'!H103,"")</f>
        <v/>
      </c>
      <c r="B61" s="102" t="str">
        <f>IF('HOTEL Entry Form'!$BJ103="YES",'HOTEL Entry Form'!C103,"")</f>
        <v/>
      </c>
      <c r="C61" s="102" t="str">
        <f>IF('HOTEL Entry Form'!$BJ103="YES",'HOTEL Entry Form'!D103,"")</f>
        <v/>
      </c>
      <c r="D61" s="102" t="str">
        <f>IF('HOTEL Entry Form'!$BJ103="YES",'HOTEL Entry Form'!J103,"")</f>
        <v/>
      </c>
      <c r="E61" s="102" t="str">
        <f>IF(B61="","",'HOTEL Entry Form'!$J$8)</f>
        <v/>
      </c>
      <c r="F61" s="102" t="str">
        <f>IF('HOTEL Entry Form'!$BJ103="YES",'HOTEL Entry Form'!E103,"")</f>
        <v/>
      </c>
      <c r="G61" s="103" t="str">
        <f>IF('HOTEL Entry Form'!$BJ103="YES",'HOTEL Entry Form'!F103,"")</f>
        <v/>
      </c>
      <c r="H61" s="102" t="str">
        <f>IF('HOTEL Entry Form'!$BJ103="YES",'HOTEL Entry Form'!I103,"")</f>
        <v/>
      </c>
      <c r="I61" s="102" t="str">
        <f>IF(B61="","",IF('HOTEL Entry Form'!$E$8="","",'HOTEL Entry Form'!$E$8))</f>
        <v/>
      </c>
      <c r="J61" s="102" t="str">
        <f t="shared" si="1"/>
        <v/>
      </c>
      <c r="K61" s="102" t="str">
        <f>IF('HOTEL Entry Form'!Z103="","",IF('HOTEL Entry Form'!$BJ103="YES",'HOTEL Entry Form'!Z103,""))</f>
        <v/>
      </c>
      <c r="L61">
        <v>100</v>
      </c>
    </row>
    <row r="62" spans="1:12">
      <c r="A62" s="102" t="str">
        <f>IF('HOTEL Entry Form'!$BJ105="YES",'HOTEL Entry Form'!H105,"")</f>
        <v/>
      </c>
      <c r="B62" s="102" t="str">
        <f>IF('HOTEL Entry Form'!$BJ105="YES",'HOTEL Entry Form'!C105,"")</f>
        <v/>
      </c>
      <c r="C62" s="102" t="str">
        <f>IF('HOTEL Entry Form'!$BJ105="YES",'HOTEL Entry Form'!D105,"")</f>
        <v/>
      </c>
      <c r="D62" s="102" t="str">
        <f>IF('HOTEL Entry Form'!$BJ105="YES",'HOTEL Entry Form'!J105,"")</f>
        <v/>
      </c>
      <c r="E62" s="102" t="str">
        <f>IF(B62="","",'HOTEL Entry Form'!$J$8)</f>
        <v/>
      </c>
      <c r="F62" s="102" t="str">
        <f>IF('HOTEL Entry Form'!$BJ105="YES",'HOTEL Entry Form'!E105,"")</f>
        <v/>
      </c>
      <c r="G62" s="103" t="str">
        <f>IF('HOTEL Entry Form'!$BJ105="YES",'HOTEL Entry Form'!F105,"")</f>
        <v/>
      </c>
      <c r="H62" s="102" t="str">
        <f>IF('HOTEL Entry Form'!$BJ105="YES",'HOTEL Entry Form'!I105,"")</f>
        <v/>
      </c>
      <c r="I62" s="102" t="str">
        <f>IF(B62="","",IF('HOTEL Entry Form'!$E$8="","",'HOTEL Entry Form'!$E$8))</f>
        <v/>
      </c>
      <c r="J62" s="102" t="str">
        <f t="shared" si="1"/>
        <v/>
      </c>
      <c r="K62" s="102" t="str">
        <f>IF('HOTEL Entry Form'!Z105="","",IF('HOTEL Entry Form'!$BJ105="YES",'HOTEL Entry Form'!Z105,""))</f>
        <v/>
      </c>
      <c r="L62">
        <v>102</v>
      </c>
    </row>
    <row r="63" spans="1:12">
      <c r="A63" s="102" t="str">
        <f>IF('HOTEL Entry Form'!$BJ106="YES",'HOTEL Entry Form'!H106,"")</f>
        <v/>
      </c>
      <c r="B63" s="102" t="str">
        <f>IF('HOTEL Entry Form'!$BJ106="YES",'HOTEL Entry Form'!C106,"")</f>
        <v/>
      </c>
      <c r="C63" s="102" t="str">
        <f>IF('HOTEL Entry Form'!$BJ106="YES",'HOTEL Entry Form'!D106,"")</f>
        <v/>
      </c>
      <c r="D63" s="102" t="str">
        <f>IF('HOTEL Entry Form'!$BJ106="YES",'HOTEL Entry Form'!J106,"")</f>
        <v/>
      </c>
      <c r="E63" s="102" t="str">
        <f>IF(B63="","",'HOTEL Entry Form'!$J$8)</f>
        <v/>
      </c>
      <c r="F63" s="102" t="str">
        <f>IF('HOTEL Entry Form'!$BJ106="YES",'HOTEL Entry Form'!E106,"")</f>
        <v/>
      </c>
      <c r="G63" s="103" t="str">
        <f>IF('HOTEL Entry Form'!$BJ106="YES",'HOTEL Entry Form'!F106,"")</f>
        <v/>
      </c>
      <c r="H63" s="102" t="str">
        <f>IF('HOTEL Entry Form'!$BJ106="YES",'HOTEL Entry Form'!I106,"")</f>
        <v/>
      </c>
      <c r="I63" s="102" t="str">
        <f>IF(B63="","",IF('HOTEL Entry Form'!$E$8="","",'HOTEL Entry Form'!$E$8))</f>
        <v/>
      </c>
      <c r="J63" s="102" t="str">
        <f t="shared" si="1"/>
        <v/>
      </c>
      <c r="K63" s="102" t="str">
        <f>IF('HOTEL Entry Form'!Z106="","",IF('HOTEL Entry Form'!$BJ106="YES",'HOTEL Entry Form'!Z106,""))</f>
        <v/>
      </c>
      <c r="L63">
        <v>103</v>
      </c>
    </row>
    <row r="64" spans="1:12">
      <c r="A64" s="102" t="str">
        <f>IF('HOTEL Entry Form'!$BJ108="YES",'HOTEL Entry Form'!H108,"")</f>
        <v/>
      </c>
      <c r="B64" s="102" t="str">
        <f>IF('HOTEL Entry Form'!$BJ108="YES",'HOTEL Entry Form'!C108,"")</f>
        <v/>
      </c>
      <c r="C64" s="102" t="str">
        <f>IF('HOTEL Entry Form'!$BJ108="YES",'HOTEL Entry Form'!D108,"")</f>
        <v/>
      </c>
      <c r="D64" s="102" t="str">
        <f>IF('HOTEL Entry Form'!$BJ108="YES",'HOTEL Entry Form'!J108,"")</f>
        <v/>
      </c>
      <c r="E64" s="102" t="str">
        <f>IF(B64="","",'HOTEL Entry Form'!$J$8)</f>
        <v/>
      </c>
      <c r="F64" s="102" t="str">
        <f>IF('HOTEL Entry Form'!$BJ108="YES",'HOTEL Entry Form'!E108,"")</f>
        <v/>
      </c>
      <c r="G64" s="103" t="str">
        <f>IF('HOTEL Entry Form'!$BJ108="YES",'HOTEL Entry Form'!F108,"")</f>
        <v/>
      </c>
      <c r="H64" s="102" t="str">
        <f>IF('HOTEL Entry Form'!$BJ108="YES",'HOTEL Entry Form'!I108,"")</f>
        <v/>
      </c>
      <c r="I64" s="102" t="str">
        <f>IF(B64="","",IF('HOTEL Entry Form'!$E$8="","",'HOTEL Entry Form'!$E$8))</f>
        <v/>
      </c>
      <c r="J64" s="102" t="str">
        <f t="shared" si="1"/>
        <v/>
      </c>
      <c r="K64" s="102" t="str">
        <f>IF('HOTEL Entry Form'!Z108="","",IF('HOTEL Entry Form'!$BJ108="YES",'HOTEL Entry Form'!Z108,""))</f>
        <v/>
      </c>
      <c r="L64">
        <v>105</v>
      </c>
    </row>
    <row r="65" spans="1:12">
      <c r="A65" s="102" t="str">
        <f>IF('HOTEL Entry Form'!$BJ109="YES",'HOTEL Entry Form'!H109,"")</f>
        <v/>
      </c>
      <c r="B65" s="102" t="str">
        <f>IF('HOTEL Entry Form'!$BJ109="YES",'HOTEL Entry Form'!C109,"")</f>
        <v/>
      </c>
      <c r="C65" s="102" t="str">
        <f>IF('HOTEL Entry Form'!$BJ109="YES",'HOTEL Entry Form'!D109,"")</f>
        <v/>
      </c>
      <c r="D65" s="102" t="str">
        <f>IF('HOTEL Entry Form'!$BJ109="YES",'HOTEL Entry Form'!J109,"")</f>
        <v/>
      </c>
      <c r="E65" s="102" t="str">
        <f>IF(B65="","",'HOTEL Entry Form'!$J$8)</f>
        <v/>
      </c>
      <c r="F65" s="102" t="str">
        <f>IF('HOTEL Entry Form'!$BJ109="YES",'HOTEL Entry Form'!E109,"")</f>
        <v/>
      </c>
      <c r="G65" s="103" t="str">
        <f>IF('HOTEL Entry Form'!$BJ109="YES",'HOTEL Entry Form'!F109,"")</f>
        <v/>
      </c>
      <c r="H65" s="102" t="str">
        <f>IF('HOTEL Entry Form'!$BJ109="YES",'HOTEL Entry Form'!I109,"")</f>
        <v/>
      </c>
      <c r="I65" s="102" t="str">
        <f>IF(B65="","",IF('HOTEL Entry Form'!$E$8="","",'HOTEL Entry Form'!$E$8))</f>
        <v/>
      </c>
      <c r="J65" s="102" t="str">
        <f t="shared" si="1"/>
        <v/>
      </c>
      <c r="K65" s="102" t="str">
        <f>IF('HOTEL Entry Form'!Z109="","",IF('HOTEL Entry Form'!$BJ109="YES",'HOTEL Entry Form'!Z109,""))</f>
        <v/>
      </c>
      <c r="L65">
        <v>106</v>
      </c>
    </row>
    <row r="66" spans="1:12">
      <c r="A66" s="102" t="str">
        <f>IF('HOTEL Entry Form'!$BJ111="YES",'HOTEL Entry Form'!H111,"")</f>
        <v/>
      </c>
      <c r="B66" s="102" t="str">
        <f>IF('HOTEL Entry Form'!$BJ111="YES",'HOTEL Entry Form'!C111,"")</f>
        <v/>
      </c>
      <c r="C66" s="102" t="str">
        <f>IF('HOTEL Entry Form'!$BJ111="YES",'HOTEL Entry Form'!D111,"")</f>
        <v/>
      </c>
      <c r="D66" s="102" t="str">
        <f>IF('HOTEL Entry Form'!$BJ111="YES",'HOTEL Entry Form'!J111,"")</f>
        <v/>
      </c>
      <c r="E66" s="102" t="str">
        <f>IF(B66="","",'HOTEL Entry Form'!$J$8)</f>
        <v/>
      </c>
      <c r="F66" s="102" t="str">
        <f>IF('HOTEL Entry Form'!$BJ111="YES",'HOTEL Entry Form'!E111,"")</f>
        <v/>
      </c>
      <c r="G66" s="103" t="str">
        <f>IF('HOTEL Entry Form'!$BJ111="YES",'HOTEL Entry Form'!F111,"")</f>
        <v/>
      </c>
      <c r="H66" s="102" t="str">
        <f>IF('HOTEL Entry Form'!$BJ111="YES",'HOTEL Entry Form'!I111,"")</f>
        <v/>
      </c>
      <c r="I66" s="102" t="str">
        <f>IF(B66="","",IF('HOTEL Entry Form'!$E$8="","",'HOTEL Entry Form'!$E$8))</f>
        <v/>
      </c>
      <c r="J66" s="102" t="str">
        <f t="shared" si="1"/>
        <v/>
      </c>
      <c r="K66" s="102" t="str">
        <f>IF('HOTEL Entry Form'!Z111="","",IF('HOTEL Entry Form'!$BJ111="YES",'HOTEL Entry Form'!Z111,""))</f>
        <v/>
      </c>
      <c r="L66">
        <v>108</v>
      </c>
    </row>
    <row r="67" spans="1:12">
      <c r="A67" s="102" t="str">
        <f>IF('HOTEL Entry Form'!$BJ112="YES",'HOTEL Entry Form'!H112,"")</f>
        <v/>
      </c>
      <c r="B67" s="102" t="str">
        <f>IF('HOTEL Entry Form'!$BJ112="YES",'HOTEL Entry Form'!C112,"")</f>
        <v/>
      </c>
      <c r="C67" s="102" t="str">
        <f>IF('HOTEL Entry Form'!$BJ112="YES",'HOTEL Entry Form'!D112,"")</f>
        <v/>
      </c>
      <c r="D67" s="102" t="str">
        <f>IF('HOTEL Entry Form'!$BJ112="YES",'HOTEL Entry Form'!J112,"")</f>
        <v/>
      </c>
      <c r="E67" s="102" t="str">
        <f>IF(B67="","",'HOTEL Entry Form'!$J$8)</f>
        <v/>
      </c>
      <c r="F67" s="102" t="str">
        <f>IF('HOTEL Entry Form'!$BJ112="YES",'HOTEL Entry Form'!E112,"")</f>
        <v/>
      </c>
      <c r="G67" s="103" t="str">
        <f>IF('HOTEL Entry Form'!$BJ112="YES",'HOTEL Entry Form'!F112,"")</f>
        <v/>
      </c>
      <c r="H67" s="102" t="str">
        <f>IF('HOTEL Entry Form'!$BJ112="YES",'HOTEL Entry Form'!I112,"")</f>
        <v/>
      </c>
      <c r="I67" s="102" t="str">
        <f>IF(B67="","",IF('HOTEL Entry Form'!$E$8="","",'HOTEL Entry Form'!$E$8))</f>
        <v/>
      </c>
      <c r="J67" s="102" t="str">
        <f t="shared" si="1"/>
        <v/>
      </c>
      <c r="K67" s="102" t="str">
        <f>IF('HOTEL Entry Form'!Z112="","",IF('HOTEL Entry Form'!$BJ112="YES",'HOTEL Entry Form'!Z112,""))</f>
        <v/>
      </c>
      <c r="L67">
        <v>109</v>
      </c>
    </row>
    <row r="68" spans="1:12">
      <c r="A68" s="102" t="str">
        <f>IF('HOTEL Entry Form'!$BJ114="YES",'HOTEL Entry Form'!H114,"")</f>
        <v/>
      </c>
      <c r="B68" s="102" t="str">
        <f>IF('HOTEL Entry Form'!$BJ114="YES",'HOTEL Entry Form'!C114,"")</f>
        <v/>
      </c>
      <c r="C68" s="102" t="str">
        <f>IF('HOTEL Entry Form'!$BJ114="YES",'HOTEL Entry Form'!D114,"")</f>
        <v/>
      </c>
      <c r="D68" s="102" t="str">
        <f>IF('HOTEL Entry Form'!$BJ114="YES",'HOTEL Entry Form'!J114,"")</f>
        <v/>
      </c>
      <c r="E68" s="102" t="str">
        <f>IF(B68="","",'HOTEL Entry Form'!$J$8)</f>
        <v/>
      </c>
      <c r="F68" s="102" t="str">
        <f>IF('HOTEL Entry Form'!$BJ114="YES",'HOTEL Entry Form'!E114,"")</f>
        <v/>
      </c>
      <c r="G68" s="103" t="str">
        <f>IF('HOTEL Entry Form'!$BJ114="YES",'HOTEL Entry Form'!F114,"")</f>
        <v/>
      </c>
      <c r="H68" s="102" t="str">
        <f>IF('HOTEL Entry Form'!$BJ114="YES",'HOTEL Entry Form'!I114,"")</f>
        <v/>
      </c>
      <c r="I68" s="102" t="str">
        <f>IF(B68="","",IF('HOTEL Entry Form'!$E$8="","",'HOTEL Entry Form'!$E$8))</f>
        <v/>
      </c>
      <c r="J68" s="102" t="str">
        <f t="shared" si="1"/>
        <v/>
      </c>
      <c r="K68" s="102" t="str">
        <f>IF('HOTEL Entry Form'!Z114="","",IF('HOTEL Entry Form'!$BJ114="YES",'HOTEL Entry Form'!Z114,""))</f>
        <v/>
      </c>
      <c r="L68">
        <v>111</v>
      </c>
    </row>
    <row r="69" spans="1:12">
      <c r="A69" s="102" t="str">
        <f>IF('HOTEL Entry Form'!$BJ115="YES",'HOTEL Entry Form'!H115,"")</f>
        <v/>
      </c>
      <c r="B69" s="102" t="str">
        <f>IF('HOTEL Entry Form'!$BJ115="YES",'HOTEL Entry Form'!C115,"")</f>
        <v/>
      </c>
      <c r="C69" s="102" t="str">
        <f>IF('HOTEL Entry Form'!$BJ115="YES",'HOTEL Entry Form'!D115,"")</f>
        <v/>
      </c>
      <c r="D69" s="102" t="str">
        <f>IF('HOTEL Entry Form'!$BJ115="YES",'HOTEL Entry Form'!J115,"")</f>
        <v/>
      </c>
      <c r="E69" s="102" t="str">
        <f>IF(B69="","",'HOTEL Entry Form'!$J$8)</f>
        <v/>
      </c>
      <c r="F69" s="102" t="str">
        <f>IF('HOTEL Entry Form'!$BJ115="YES",'HOTEL Entry Form'!E115,"")</f>
        <v/>
      </c>
      <c r="G69" s="103" t="str">
        <f>IF('HOTEL Entry Form'!$BJ115="YES",'HOTEL Entry Form'!F115,"")</f>
        <v/>
      </c>
      <c r="H69" s="102" t="str">
        <f>IF('HOTEL Entry Form'!$BJ115="YES",'HOTEL Entry Form'!I115,"")</f>
        <v/>
      </c>
      <c r="I69" s="102" t="str">
        <f>IF(B69="","",IF('HOTEL Entry Form'!$E$8="","",'HOTEL Entry Form'!$E$8))</f>
        <v/>
      </c>
      <c r="J69" s="102" t="str">
        <f t="shared" si="1"/>
        <v/>
      </c>
      <c r="K69" s="102" t="str">
        <f>IF('HOTEL Entry Form'!Z115="","",IF('HOTEL Entry Form'!$BJ115="YES",'HOTEL Entry Form'!Z115,""))</f>
        <v/>
      </c>
      <c r="L69">
        <v>112</v>
      </c>
    </row>
    <row r="70" spans="1:12">
      <c r="A70" s="102" t="str">
        <f>IF('HOTEL Entry Form'!$BJ117="YES",'HOTEL Entry Form'!H117,"")</f>
        <v/>
      </c>
      <c r="B70" s="102" t="str">
        <f>IF('HOTEL Entry Form'!$BJ117="YES",'HOTEL Entry Form'!C117,"")</f>
        <v/>
      </c>
      <c r="C70" s="102" t="str">
        <f>IF('HOTEL Entry Form'!$BJ117="YES",'HOTEL Entry Form'!D117,"")</f>
        <v/>
      </c>
      <c r="D70" s="102" t="str">
        <f>IF('HOTEL Entry Form'!$BJ117="YES",'HOTEL Entry Form'!J117,"")</f>
        <v/>
      </c>
      <c r="E70" s="102" t="str">
        <f>IF(B70="","",'HOTEL Entry Form'!$J$8)</f>
        <v/>
      </c>
      <c r="F70" s="102" t="str">
        <f>IF('HOTEL Entry Form'!$BJ117="YES",'HOTEL Entry Form'!E117,"")</f>
        <v/>
      </c>
      <c r="G70" s="103" t="str">
        <f>IF('HOTEL Entry Form'!$BJ117="YES",'HOTEL Entry Form'!F117,"")</f>
        <v/>
      </c>
      <c r="H70" s="102" t="str">
        <f>IF('HOTEL Entry Form'!$BJ117="YES",'HOTEL Entry Form'!I117,"")</f>
        <v/>
      </c>
      <c r="I70" s="102" t="str">
        <f>IF(B70="","",IF('HOTEL Entry Form'!$E$8="","",'HOTEL Entry Form'!$E$8))</f>
        <v/>
      </c>
      <c r="J70" s="102" t="str">
        <f t="shared" si="1"/>
        <v/>
      </c>
      <c r="K70" s="102" t="str">
        <f>IF('HOTEL Entry Form'!Z117="","",IF('HOTEL Entry Form'!$BJ117="YES",'HOTEL Entry Form'!Z117,""))</f>
        <v/>
      </c>
      <c r="L70">
        <v>114</v>
      </c>
    </row>
    <row r="71" spans="1:12">
      <c r="A71" s="102" t="str">
        <f>IF('HOTEL Entry Form'!$BJ118="YES",'HOTEL Entry Form'!H118,"")</f>
        <v/>
      </c>
      <c r="B71" s="102" t="str">
        <f>IF('HOTEL Entry Form'!$BJ118="YES",'HOTEL Entry Form'!C118,"")</f>
        <v/>
      </c>
      <c r="C71" s="102" t="str">
        <f>IF('HOTEL Entry Form'!$BJ118="YES",'HOTEL Entry Form'!D118,"")</f>
        <v/>
      </c>
      <c r="D71" s="102" t="str">
        <f>IF('HOTEL Entry Form'!$BJ118="YES",'HOTEL Entry Form'!J118,"")</f>
        <v/>
      </c>
      <c r="E71" s="102" t="str">
        <f>IF(B71="","",'HOTEL Entry Form'!$J$8)</f>
        <v/>
      </c>
      <c r="F71" s="102" t="str">
        <f>IF('HOTEL Entry Form'!$BJ118="YES",'HOTEL Entry Form'!E118,"")</f>
        <v/>
      </c>
      <c r="G71" s="103" t="str">
        <f>IF('HOTEL Entry Form'!$BJ118="YES",'HOTEL Entry Form'!F118,"")</f>
        <v/>
      </c>
      <c r="H71" s="102" t="str">
        <f>IF('HOTEL Entry Form'!$BJ118="YES",'HOTEL Entry Form'!I118,"")</f>
        <v/>
      </c>
      <c r="I71" s="102" t="str">
        <f>IF(B71="","",IF('HOTEL Entry Form'!$E$8="","",'HOTEL Entry Form'!$E$8))</f>
        <v/>
      </c>
      <c r="J71" s="102" t="str">
        <f t="shared" si="1"/>
        <v/>
      </c>
      <c r="K71" s="102" t="str">
        <f>IF('HOTEL Entry Form'!Z118="","",IF('HOTEL Entry Form'!$BJ118="YES",'HOTEL Entry Form'!Z118,""))</f>
        <v/>
      </c>
      <c r="L71">
        <v>115</v>
      </c>
    </row>
    <row r="72" spans="1:12">
      <c r="A72" s="102" t="str">
        <f>IF('HOTEL Entry Form'!$BJ120="YES",'HOTEL Entry Form'!H120,"")</f>
        <v/>
      </c>
      <c r="B72" s="102" t="str">
        <f>IF('HOTEL Entry Form'!$BJ120="YES",'HOTEL Entry Form'!C120,"")</f>
        <v/>
      </c>
      <c r="C72" s="102" t="str">
        <f>IF('HOTEL Entry Form'!$BJ120="YES",'HOTEL Entry Form'!D120,"")</f>
        <v/>
      </c>
      <c r="D72" s="102" t="str">
        <f>IF('HOTEL Entry Form'!$BJ120="YES",'HOTEL Entry Form'!J120,"")</f>
        <v/>
      </c>
      <c r="E72" s="102" t="str">
        <f>IF(B72="","",'HOTEL Entry Form'!$J$8)</f>
        <v/>
      </c>
      <c r="F72" s="102" t="str">
        <f>IF('HOTEL Entry Form'!$BJ120="YES",'HOTEL Entry Form'!E120,"")</f>
        <v/>
      </c>
      <c r="G72" s="103" t="str">
        <f>IF('HOTEL Entry Form'!$BJ120="YES",'HOTEL Entry Form'!F120,"")</f>
        <v/>
      </c>
      <c r="H72" s="102" t="str">
        <f>IF('HOTEL Entry Form'!$BJ120="YES",'HOTEL Entry Form'!I120,"")</f>
        <v/>
      </c>
      <c r="I72" s="102" t="str">
        <f>IF(B72="","",IF('HOTEL Entry Form'!$E$8="","",'HOTEL Entry Form'!$E$8))</f>
        <v/>
      </c>
      <c r="J72" s="102" t="str">
        <f t="shared" si="1"/>
        <v/>
      </c>
      <c r="K72" s="102" t="str">
        <f>IF('HOTEL Entry Form'!Z120="","",IF('HOTEL Entry Form'!$BJ120="YES",'HOTEL Entry Form'!Z120,""))</f>
        <v/>
      </c>
      <c r="L72">
        <v>117</v>
      </c>
    </row>
    <row r="73" spans="1:12">
      <c r="A73" s="102" t="str">
        <f>IF('HOTEL Entry Form'!$BJ121="YES",'HOTEL Entry Form'!H121,"")</f>
        <v/>
      </c>
      <c r="B73" s="102" t="str">
        <f>IF('HOTEL Entry Form'!$BJ121="YES",'HOTEL Entry Form'!C121,"")</f>
        <v/>
      </c>
      <c r="C73" s="102" t="str">
        <f>IF('HOTEL Entry Form'!$BJ121="YES",'HOTEL Entry Form'!D121,"")</f>
        <v/>
      </c>
      <c r="D73" s="102" t="str">
        <f>IF('HOTEL Entry Form'!$BJ121="YES",'HOTEL Entry Form'!J121,"")</f>
        <v/>
      </c>
      <c r="E73" s="102" t="str">
        <f>IF(B73="","",'HOTEL Entry Form'!$J$8)</f>
        <v/>
      </c>
      <c r="F73" s="102" t="str">
        <f>IF('HOTEL Entry Form'!$BJ121="YES",'HOTEL Entry Form'!E121,"")</f>
        <v/>
      </c>
      <c r="G73" s="103" t="str">
        <f>IF('HOTEL Entry Form'!$BJ121="YES",'HOTEL Entry Form'!F121,"")</f>
        <v/>
      </c>
      <c r="H73" s="102" t="str">
        <f>IF('HOTEL Entry Form'!$BJ121="YES",'HOTEL Entry Form'!I121,"")</f>
        <v/>
      </c>
      <c r="I73" s="102" t="str">
        <f>IF(B73="","",IF('HOTEL Entry Form'!$E$8="","",'HOTEL Entry Form'!$E$8))</f>
        <v/>
      </c>
      <c r="J73" s="102" t="str">
        <f t="shared" si="1"/>
        <v/>
      </c>
      <c r="K73" s="102" t="str">
        <f>IF('HOTEL Entry Form'!Z121="","",IF('HOTEL Entry Form'!$BJ121="YES",'HOTEL Entry Form'!Z121,""))</f>
        <v/>
      </c>
      <c r="L73">
        <v>118</v>
      </c>
    </row>
    <row r="74" spans="1:12">
      <c r="A74" s="102" t="str">
        <f>IF('HOTEL Entry Form'!$BJ123="YES",'HOTEL Entry Form'!H123,"")</f>
        <v/>
      </c>
      <c r="B74" s="102" t="str">
        <f>IF('HOTEL Entry Form'!$BJ123="YES",'HOTEL Entry Form'!C123,"")</f>
        <v/>
      </c>
      <c r="C74" s="102" t="str">
        <f>IF('HOTEL Entry Form'!$BJ123="YES",'HOTEL Entry Form'!D123,"")</f>
        <v/>
      </c>
      <c r="D74" s="102" t="str">
        <f>IF('HOTEL Entry Form'!$BJ123="YES",'HOTEL Entry Form'!J123,"")</f>
        <v/>
      </c>
      <c r="E74" s="102" t="str">
        <f>IF(B74="","",'HOTEL Entry Form'!$J$8)</f>
        <v/>
      </c>
      <c r="F74" s="102" t="str">
        <f>IF('HOTEL Entry Form'!$BJ123="YES",'HOTEL Entry Form'!E123,"")</f>
        <v/>
      </c>
      <c r="G74" s="103" t="str">
        <f>IF('HOTEL Entry Form'!$BJ123="YES",'HOTEL Entry Form'!F123,"")</f>
        <v/>
      </c>
      <c r="H74" s="102" t="str">
        <f>IF('HOTEL Entry Form'!$BJ123="YES",'HOTEL Entry Form'!I123,"")</f>
        <v/>
      </c>
      <c r="I74" s="102" t="str">
        <f>IF(B74="","",IF('HOTEL Entry Form'!$E$8="","",'HOTEL Entry Form'!$E$8))</f>
        <v/>
      </c>
      <c r="J74" s="102" t="str">
        <f t="shared" si="1"/>
        <v/>
      </c>
      <c r="K74" s="102" t="str">
        <f>IF('HOTEL Entry Form'!Z123="","",IF('HOTEL Entry Form'!$BJ123="YES",'HOTEL Entry Form'!Z123,""))</f>
        <v/>
      </c>
      <c r="L74">
        <v>120</v>
      </c>
    </row>
    <row r="75" spans="1:12">
      <c r="A75" s="102" t="str">
        <f>IF('HOTEL Entry Form'!$BJ124="YES",'HOTEL Entry Form'!H124,"")</f>
        <v/>
      </c>
      <c r="B75" s="102" t="str">
        <f>IF('HOTEL Entry Form'!$BJ124="YES",'HOTEL Entry Form'!C124,"")</f>
        <v/>
      </c>
      <c r="C75" s="102" t="str">
        <f>IF('HOTEL Entry Form'!$BJ124="YES",'HOTEL Entry Form'!D124,"")</f>
        <v/>
      </c>
      <c r="D75" s="102" t="str">
        <f>IF('HOTEL Entry Form'!$BJ124="YES",'HOTEL Entry Form'!J124,"")</f>
        <v/>
      </c>
      <c r="E75" s="102" t="str">
        <f>IF(B75="","",'HOTEL Entry Form'!$J$8)</f>
        <v/>
      </c>
      <c r="F75" s="102" t="str">
        <f>IF('HOTEL Entry Form'!$BJ124="YES",'HOTEL Entry Form'!E124,"")</f>
        <v/>
      </c>
      <c r="G75" s="103" t="str">
        <f>IF('HOTEL Entry Form'!$BJ124="YES",'HOTEL Entry Form'!F124,"")</f>
        <v/>
      </c>
      <c r="H75" s="102" t="str">
        <f>IF('HOTEL Entry Form'!$BJ124="YES",'HOTEL Entry Form'!I124,"")</f>
        <v/>
      </c>
      <c r="I75" s="102" t="str">
        <f>IF(B75="","",IF('HOTEL Entry Form'!$E$8="","",'HOTEL Entry Form'!$E$8))</f>
        <v/>
      </c>
      <c r="J75" s="102" t="str">
        <f t="shared" si="1"/>
        <v/>
      </c>
      <c r="K75" s="102" t="str">
        <f>IF('HOTEL Entry Form'!Z124="","",IF('HOTEL Entry Form'!$BJ124="YES",'HOTEL Entry Form'!Z124,""))</f>
        <v/>
      </c>
      <c r="L75">
        <v>121</v>
      </c>
    </row>
    <row r="76" spans="1:12">
      <c r="A76" s="102" t="str">
        <f>IF('HOTEL Entry Form'!$BJ126="YES",'HOTEL Entry Form'!H126,"")</f>
        <v/>
      </c>
      <c r="B76" s="102" t="str">
        <f>IF('HOTEL Entry Form'!$BJ126="YES",'HOTEL Entry Form'!C126,"")</f>
        <v/>
      </c>
      <c r="C76" s="102" t="str">
        <f>IF('HOTEL Entry Form'!$BJ126="YES",'HOTEL Entry Form'!D126,"")</f>
        <v/>
      </c>
      <c r="D76" s="102" t="str">
        <f>IF('HOTEL Entry Form'!$BJ126="YES",'HOTEL Entry Form'!J126,"")</f>
        <v/>
      </c>
      <c r="E76" s="102" t="str">
        <f>IF(B76="","",'HOTEL Entry Form'!$J$8)</f>
        <v/>
      </c>
      <c r="F76" s="102" t="str">
        <f>IF('HOTEL Entry Form'!$BJ126="YES",'HOTEL Entry Form'!E126,"")</f>
        <v/>
      </c>
      <c r="G76" s="103" t="str">
        <f>IF('HOTEL Entry Form'!$BJ126="YES",'HOTEL Entry Form'!F126,"")</f>
        <v/>
      </c>
      <c r="H76" s="102" t="str">
        <f>IF('HOTEL Entry Form'!$BJ126="YES",'HOTEL Entry Form'!I126,"")</f>
        <v/>
      </c>
      <c r="I76" s="102" t="str">
        <f>IF(B76="","",IF('HOTEL Entry Form'!$E$8="","",'HOTEL Entry Form'!$E$8))</f>
        <v/>
      </c>
      <c r="J76" s="102" t="str">
        <f t="shared" si="1"/>
        <v/>
      </c>
      <c r="K76" s="102" t="str">
        <f>IF('HOTEL Entry Form'!Z126="","",IF('HOTEL Entry Form'!$BJ126="YES",'HOTEL Entry Form'!Z126,""))</f>
        <v/>
      </c>
      <c r="L76">
        <v>123</v>
      </c>
    </row>
    <row r="77" spans="1:12">
      <c r="A77" s="102" t="str">
        <f>IF('HOTEL Entry Form'!$BJ127="YES",'HOTEL Entry Form'!H127,"")</f>
        <v/>
      </c>
      <c r="B77" s="102" t="str">
        <f>IF('HOTEL Entry Form'!$BJ127="YES",'HOTEL Entry Form'!C127,"")</f>
        <v/>
      </c>
      <c r="C77" s="102" t="str">
        <f>IF('HOTEL Entry Form'!$BJ127="YES",'HOTEL Entry Form'!D127,"")</f>
        <v/>
      </c>
      <c r="D77" s="102" t="str">
        <f>IF('HOTEL Entry Form'!$BJ127="YES",'HOTEL Entry Form'!J127,"")</f>
        <v/>
      </c>
      <c r="E77" s="102" t="str">
        <f>IF(B77="","",'HOTEL Entry Form'!$J$8)</f>
        <v/>
      </c>
      <c r="F77" s="102" t="str">
        <f>IF('HOTEL Entry Form'!$BJ127="YES",'HOTEL Entry Form'!E127,"")</f>
        <v/>
      </c>
      <c r="G77" s="103" t="str">
        <f>IF('HOTEL Entry Form'!$BJ127="YES",'HOTEL Entry Form'!F127,"")</f>
        <v/>
      </c>
      <c r="H77" s="102" t="str">
        <f>IF('HOTEL Entry Form'!$BJ127="YES",'HOTEL Entry Form'!I127,"")</f>
        <v/>
      </c>
      <c r="I77" s="102" t="str">
        <f>IF(B77="","",IF('HOTEL Entry Form'!$E$8="","",'HOTEL Entry Form'!$E$8))</f>
        <v/>
      </c>
      <c r="J77" s="102" t="str">
        <f t="shared" si="1"/>
        <v/>
      </c>
      <c r="K77" s="102" t="str">
        <f>IF('HOTEL Entry Form'!Z127="","",IF('HOTEL Entry Form'!$BJ127="YES",'HOTEL Entry Form'!Z127,""))</f>
        <v/>
      </c>
      <c r="L77">
        <v>124</v>
      </c>
    </row>
    <row r="78" spans="1:12">
      <c r="A78" s="102" t="str">
        <f>IF('HOTEL Entry Form'!$BJ129="YES",'HOTEL Entry Form'!H129,"")</f>
        <v/>
      </c>
      <c r="B78" s="102" t="str">
        <f>IF('HOTEL Entry Form'!$BJ129="YES",'HOTEL Entry Form'!C129,"")</f>
        <v/>
      </c>
      <c r="C78" s="102" t="str">
        <f>IF('HOTEL Entry Form'!$BJ129="YES",'HOTEL Entry Form'!D129,"")</f>
        <v/>
      </c>
      <c r="D78" s="102" t="str">
        <f>IF('HOTEL Entry Form'!$BJ129="YES",'HOTEL Entry Form'!J129,"")</f>
        <v/>
      </c>
      <c r="E78" s="102" t="str">
        <f>IF(B78="","",'HOTEL Entry Form'!$J$8)</f>
        <v/>
      </c>
      <c r="F78" s="102" t="str">
        <f>IF('HOTEL Entry Form'!$BJ129="YES",'HOTEL Entry Form'!E129,"")</f>
        <v/>
      </c>
      <c r="G78" s="103" t="str">
        <f>IF('HOTEL Entry Form'!$BJ129="YES",'HOTEL Entry Form'!F129,"")</f>
        <v/>
      </c>
      <c r="H78" s="102" t="str">
        <f>IF('HOTEL Entry Form'!$BJ129="YES",'HOTEL Entry Form'!I129,"")</f>
        <v/>
      </c>
      <c r="I78" s="102" t="str">
        <f>IF(B78="","",IF('HOTEL Entry Form'!$E$8="","",'HOTEL Entry Form'!$E$8))</f>
        <v/>
      </c>
      <c r="J78" s="102" t="str">
        <f t="shared" si="1"/>
        <v/>
      </c>
      <c r="K78" s="102" t="str">
        <f>IF('HOTEL Entry Form'!Z129="","",IF('HOTEL Entry Form'!$BJ129="YES",'HOTEL Entry Form'!Z129,""))</f>
        <v/>
      </c>
      <c r="L78">
        <v>126</v>
      </c>
    </row>
    <row r="79" spans="1:12">
      <c r="A79" s="102" t="str">
        <f>IF('HOTEL Entry Form'!$BJ130="YES",'HOTEL Entry Form'!H130,"")</f>
        <v/>
      </c>
      <c r="B79" s="102" t="str">
        <f>IF('HOTEL Entry Form'!$BJ130="YES",'HOTEL Entry Form'!C130,"")</f>
        <v/>
      </c>
      <c r="C79" s="102" t="str">
        <f>IF('HOTEL Entry Form'!$BJ130="YES",'HOTEL Entry Form'!D130,"")</f>
        <v/>
      </c>
      <c r="D79" s="102" t="str">
        <f>IF('HOTEL Entry Form'!$BJ130="YES",'HOTEL Entry Form'!J130,"")</f>
        <v/>
      </c>
      <c r="E79" s="102" t="str">
        <f>IF(B79="","",'HOTEL Entry Form'!$J$8)</f>
        <v/>
      </c>
      <c r="F79" s="102" t="str">
        <f>IF('HOTEL Entry Form'!$BJ130="YES",'HOTEL Entry Form'!E130,"")</f>
        <v/>
      </c>
      <c r="G79" s="103" t="str">
        <f>IF('HOTEL Entry Form'!$BJ130="YES",'HOTEL Entry Form'!F130,"")</f>
        <v/>
      </c>
      <c r="H79" s="102" t="str">
        <f>IF('HOTEL Entry Form'!$BJ130="YES",'HOTEL Entry Form'!I130,"")</f>
        <v/>
      </c>
      <c r="I79" s="102" t="str">
        <f>IF(B79="","",IF('HOTEL Entry Form'!$E$8="","",'HOTEL Entry Form'!$E$8))</f>
        <v/>
      </c>
      <c r="J79" s="102" t="str">
        <f t="shared" si="1"/>
        <v/>
      </c>
      <c r="K79" s="102" t="str">
        <f>IF('HOTEL Entry Form'!Z130="","",IF('HOTEL Entry Form'!$BJ130="YES",'HOTEL Entry Form'!Z130,""))</f>
        <v/>
      </c>
      <c r="L79">
        <v>127</v>
      </c>
    </row>
    <row r="80" spans="1:12">
      <c r="A80" s="102" t="str">
        <f>IF('HOTEL Entry Form'!$BJ132="YES",'HOTEL Entry Form'!H132,"")</f>
        <v/>
      </c>
      <c r="B80" s="102" t="str">
        <f>IF('HOTEL Entry Form'!$BJ132="YES",'HOTEL Entry Form'!C132,"")</f>
        <v/>
      </c>
      <c r="C80" s="102" t="str">
        <f>IF('HOTEL Entry Form'!$BJ132="YES",'HOTEL Entry Form'!D132,"")</f>
        <v/>
      </c>
      <c r="D80" s="102" t="str">
        <f>IF('HOTEL Entry Form'!$BJ132="YES",'HOTEL Entry Form'!J132,"")</f>
        <v/>
      </c>
      <c r="E80" s="102" t="str">
        <f>IF(B80="","",'HOTEL Entry Form'!$J$8)</f>
        <v/>
      </c>
      <c r="F80" s="102" t="str">
        <f>IF('HOTEL Entry Form'!$BJ132="YES",'HOTEL Entry Form'!E132,"")</f>
        <v/>
      </c>
      <c r="G80" s="103" t="str">
        <f>IF('HOTEL Entry Form'!$BJ132="YES",'HOTEL Entry Form'!F132,"")</f>
        <v/>
      </c>
      <c r="H80" s="102" t="str">
        <f>IF('HOTEL Entry Form'!$BJ132="YES",'HOTEL Entry Form'!I132,"")</f>
        <v/>
      </c>
      <c r="I80" s="102" t="str">
        <f>IF(B80="","",IF('HOTEL Entry Form'!$E$8="","",'HOTEL Entry Form'!$E$8))</f>
        <v/>
      </c>
      <c r="J80" s="102" t="str">
        <f t="shared" si="1"/>
        <v/>
      </c>
      <c r="K80" s="102" t="str">
        <f>IF('HOTEL Entry Form'!Z132="","",IF('HOTEL Entry Form'!$BJ132="YES",'HOTEL Entry Form'!Z132,""))</f>
        <v/>
      </c>
      <c r="L80">
        <v>129</v>
      </c>
    </row>
    <row r="81" spans="1:12">
      <c r="A81" s="102" t="str">
        <f>IF('HOTEL Entry Form'!$BJ133="YES",'HOTEL Entry Form'!H133,"")</f>
        <v/>
      </c>
      <c r="B81" s="102" t="str">
        <f>IF('HOTEL Entry Form'!$BJ133="YES",'HOTEL Entry Form'!C133,"")</f>
        <v/>
      </c>
      <c r="C81" s="102" t="str">
        <f>IF('HOTEL Entry Form'!$BJ133="YES",'HOTEL Entry Form'!D133,"")</f>
        <v/>
      </c>
      <c r="D81" s="102" t="str">
        <f>IF('HOTEL Entry Form'!$BJ133="YES",'HOTEL Entry Form'!J133,"")</f>
        <v/>
      </c>
      <c r="E81" s="102" t="str">
        <f>IF(B81="","",'HOTEL Entry Form'!$J$8)</f>
        <v/>
      </c>
      <c r="F81" s="102" t="str">
        <f>IF('HOTEL Entry Form'!$BJ133="YES",'HOTEL Entry Form'!E133,"")</f>
        <v/>
      </c>
      <c r="G81" s="103" t="str">
        <f>IF('HOTEL Entry Form'!$BJ133="YES",'HOTEL Entry Form'!F133,"")</f>
        <v/>
      </c>
      <c r="H81" s="102" t="str">
        <f>IF('HOTEL Entry Form'!$BJ133="YES",'HOTEL Entry Form'!I133,"")</f>
        <v/>
      </c>
      <c r="I81" s="102" t="str">
        <f>IF(B81="","",IF('HOTEL Entry Form'!$E$8="","",'HOTEL Entry Form'!$E$8))</f>
        <v/>
      </c>
      <c r="J81" s="102" t="str">
        <f t="shared" si="1"/>
        <v/>
      </c>
      <c r="K81" s="102" t="str">
        <f>IF('HOTEL Entry Form'!Z133="","",IF('HOTEL Entry Form'!$BJ133="YES",'HOTEL Entry Form'!Z133,""))</f>
        <v/>
      </c>
      <c r="L81">
        <v>130</v>
      </c>
    </row>
  </sheetData>
  <sheetProtection algorithmName="SHA-512" hashValue="alZtaNbM7w50JdiLyBxKjJqGyt37ed+c8y2i4pCWN1/OcZ1+r1iR3+Ixz1Oay1LFirhjZbl4g1vWSKyrZJXOsw==" saltValue="2RMIg+pweEIXn1cPExR5bA==" spinCount="100000" sheet="1" objects="1" scenarios="1"/>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AA588-3F22-4C9F-AC1D-37BE4B90C81A}">
  <dimension ref="A1:L81"/>
  <sheetViews>
    <sheetView workbookViewId="0">
      <selection activeCell="E2" sqref="E2"/>
    </sheetView>
  </sheetViews>
  <sheetFormatPr baseColWidth="10" defaultColWidth="11.33203125" defaultRowHeight="12.75"/>
  <cols>
    <col min="1" max="5" width="20.6640625" customWidth="1"/>
    <col min="6" max="6" width="7.33203125" bestFit="1" customWidth="1"/>
    <col min="7" max="7" width="10" bestFit="1" customWidth="1"/>
    <col min="8" max="8" width="6" bestFit="1" customWidth="1"/>
    <col min="9" max="9" width="18.33203125" bestFit="1" customWidth="1"/>
    <col min="10" max="11" width="20.6640625" customWidth="1"/>
  </cols>
  <sheetData>
    <row r="1" spans="1:12" ht="13.15">
      <c r="A1" s="22" t="s">
        <v>102</v>
      </c>
      <c r="B1" s="22" t="s">
        <v>97</v>
      </c>
      <c r="C1" s="22" t="s">
        <v>3</v>
      </c>
      <c r="D1" s="22" t="s">
        <v>17</v>
      </c>
      <c r="E1" s="22" t="s">
        <v>98</v>
      </c>
      <c r="F1" s="22" t="s">
        <v>101</v>
      </c>
      <c r="G1" s="22" t="s">
        <v>100</v>
      </c>
      <c r="H1" s="22" t="s">
        <v>139</v>
      </c>
      <c r="I1" s="22" t="s">
        <v>99</v>
      </c>
      <c r="J1" s="22" t="s">
        <v>140</v>
      </c>
      <c r="K1" s="22" t="s">
        <v>10</v>
      </c>
      <c r="L1" s="22" t="s">
        <v>141</v>
      </c>
    </row>
    <row r="2" spans="1:12">
      <c r="A2" s="17" t="str">
        <f>IF('HOTEL Entry Form'!$BJ15="YES",'HOTEL Entry Form'!H15,"")</f>
        <v/>
      </c>
      <c r="B2" s="17" t="str">
        <f>IF('HOTEL Entry Form'!$BJ15="YES",'HOTEL Entry Form'!C15,"")</f>
        <v/>
      </c>
      <c r="C2" s="17" t="str">
        <f>IF('HOTEL Entry Form'!$BJ15="YES",'HOTEL Entry Form'!D15,"")</f>
        <v/>
      </c>
      <c r="D2" s="17" t="str">
        <f>IF('HOTEL Entry Form'!$BJ15="YES",'HOTEL Entry Form'!J15,"")</f>
        <v/>
      </c>
      <c r="E2" s="17" t="str">
        <f>IF(B2="","",'HOTEL Entry Form'!$J$8)</f>
        <v/>
      </c>
      <c r="F2" s="17" t="str">
        <f>IF('HOTEL Entry Form'!$BJ15="YES",'HOTEL Entry Form'!E15,"")</f>
        <v/>
      </c>
      <c r="G2" s="18" t="str">
        <f>IF('HOTEL Entry Form'!$BJ15="YES",'HOTEL Entry Form'!F15,"")</f>
        <v/>
      </c>
      <c r="H2" s="17" t="str">
        <f>IF('HOTEL Entry Form'!$BJ15="YES",'HOTEL Entry Form'!I15,"")</f>
        <v/>
      </c>
      <c r="I2" s="17" t="str">
        <f>IF(B2="","",IF('HOTEL Entry Form'!$E$8="","",'HOTEL Entry Form'!$E$8))</f>
        <v/>
      </c>
      <c r="J2" s="17" t="str">
        <f>D2</f>
        <v/>
      </c>
      <c r="K2" s="17" t="str">
        <f>IF('HOTEL Entry Form'!Z15="","",IF('HOTEL Entry Form'!$BJ15="YES",'HOTEL Entry Form'!Z15,""))</f>
        <v/>
      </c>
      <c r="L2" s="17" t="str">
        <f>IF(B2="","","yes")</f>
        <v/>
      </c>
    </row>
    <row r="3" spans="1:12">
      <c r="A3" s="17" t="str">
        <f>IF('HOTEL Entry Form'!$BJ16="YES",'HOTEL Entry Form'!H16,"")</f>
        <v/>
      </c>
      <c r="B3" s="17" t="str">
        <f>IF('HOTEL Entry Form'!$BJ16="YES",'HOTEL Entry Form'!C16,"")</f>
        <v/>
      </c>
      <c r="C3" s="17" t="str">
        <f>IF('HOTEL Entry Form'!$BJ16="YES",'HOTEL Entry Form'!D16,"")</f>
        <v/>
      </c>
      <c r="D3" s="17" t="str">
        <f>IF('HOTEL Entry Form'!$BJ16="YES",'HOTEL Entry Form'!J16,"")</f>
        <v/>
      </c>
      <c r="E3" s="17" t="str">
        <f>IF(B3="","",'HOTEL Entry Form'!$J$8)</f>
        <v/>
      </c>
      <c r="F3" s="17" t="str">
        <f>IF('HOTEL Entry Form'!$BJ16="YES",'HOTEL Entry Form'!E16,"")</f>
        <v/>
      </c>
      <c r="G3" s="18" t="str">
        <f>IF('HOTEL Entry Form'!$BJ16="YES",'HOTEL Entry Form'!F16,"")</f>
        <v/>
      </c>
      <c r="H3" s="17" t="str">
        <f>IF('HOTEL Entry Form'!$BJ16="YES",'HOTEL Entry Form'!I16,"")</f>
        <v/>
      </c>
      <c r="I3" s="17" t="str">
        <f>IF(B3="","",IF('HOTEL Entry Form'!$E$8="","",'HOTEL Entry Form'!$E$8))</f>
        <v/>
      </c>
      <c r="J3" s="17" t="str">
        <f t="shared" ref="J3:J66" si="0">D3</f>
        <v/>
      </c>
      <c r="K3" s="17" t="str">
        <f>IF('HOTEL Entry Form'!Z16="","",IF('HOTEL Entry Form'!$BJ16="YES",'HOTEL Entry Form'!Z16,""))</f>
        <v/>
      </c>
      <c r="L3" s="17" t="str">
        <f t="shared" ref="L3:L66" si="1">IF(B3="","","yes")</f>
        <v/>
      </c>
    </row>
    <row r="4" spans="1:12">
      <c r="A4" s="17" t="str">
        <f>IF('HOTEL Entry Form'!$BJ18="YES",'HOTEL Entry Form'!H18,"")</f>
        <v/>
      </c>
      <c r="B4" s="17" t="str">
        <f>IF('HOTEL Entry Form'!$BJ18="YES",'HOTEL Entry Form'!C18,"")</f>
        <v/>
      </c>
      <c r="C4" s="17" t="str">
        <f>IF('HOTEL Entry Form'!$BJ18="YES",'HOTEL Entry Form'!D18,"")</f>
        <v/>
      </c>
      <c r="D4" s="17" t="str">
        <f>IF('HOTEL Entry Form'!$BJ18="YES",'HOTEL Entry Form'!J18,"")</f>
        <v/>
      </c>
      <c r="E4" s="17" t="str">
        <f>IF(B4="","",'HOTEL Entry Form'!$J$8)</f>
        <v/>
      </c>
      <c r="F4" s="17" t="str">
        <f>IF('HOTEL Entry Form'!$BJ18="YES",'HOTEL Entry Form'!E18,"")</f>
        <v/>
      </c>
      <c r="G4" s="18" t="str">
        <f>IF('HOTEL Entry Form'!$BJ18="YES",'HOTEL Entry Form'!F18,"")</f>
        <v/>
      </c>
      <c r="H4" s="17" t="str">
        <f>IF('HOTEL Entry Form'!$BJ18="YES",'HOTEL Entry Form'!I18,"")</f>
        <v/>
      </c>
      <c r="I4" s="17" t="str">
        <f>IF(B4="","",IF('HOTEL Entry Form'!$E$8="","",'HOTEL Entry Form'!$E$8))</f>
        <v/>
      </c>
      <c r="J4" s="17" t="str">
        <f t="shared" si="0"/>
        <v/>
      </c>
      <c r="K4" s="17" t="str">
        <f>IF('HOTEL Entry Form'!Z18="","",IF('HOTEL Entry Form'!$BJ18="YES",'HOTEL Entry Form'!Z18,""))</f>
        <v/>
      </c>
      <c r="L4" s="17" t="str">
        <f t="shared" si="1"/>
        <v/>
      </c>
    </row>
    <row r="5" spans="1:12">
      <c r="A5" s="17" t="str">
        <f>IF('HOTEL Entry Form'!$BJ19="YES",'HOTEL Entry Form'!H19,"")</f>
        <v/>
      </c>
      <c r="B5" s="17" t="str">
        <f>IF('HOTEL Entry Form'!$BJ19="YES",'HOTEL Entry Form'!C19,"")</f>
        <v/>
      </c>
      <c r="C5" s="17" t="str">
        <f>IF('HOTEL Entry Form'!$BJ19="YES",'HOTEL Entry Form'!D19,"")</f>
        <v/>
      </c>
      <c r="D5" s="17" t="str">
        <f>IF('HOTEL Entry Form'!$BJ19="YES",'HOTEL Entry Form'!J19,"")</f>
        <v/>
      </c>
      <c r="E5" s="17" t="str">
        <f>IF(B5="","",'HOTEL Entry Form'!$J$8)</f>
        <v/>
      </c>
      <c r="F5" s="17" t="str">
        <f>IF('HOTEL Entry Form'!$BJ19="YES",'HOTEL Entry Form'!E19,"")</f>
        <v/>
      </c>
      <c r="G5" s="18" t="str">
        <f>IF('HOTEL Entry Form'!$BJ19="YES",'HOTEL Entry Form'!F19,"")</f>
        <v/>
      </c>
      <c r="H5" s="17" t="str">
        <f>IF('HOTEL Entry Form'!$BJ19="YES",'HOTEL Entry Form'!I19,"")</f>
        <v/>
      </c>
      <c r="I5" s="17" t="str">
        <f>IF(B5="","",IF('HOTEL Entry Form'!$E$8="","",'HOTEL Entry Form'!$E$8))</f>
        <v/>
      </c>
      <c r="J5" s="17" t="str">
        <f t="shared" si="0"/>
        <v/>
      </c>
      <c r="K5" s="17" t="str">
        <f>IF('HOTEL Entry Form'!Z19="","",IF('HOTEL Entry Form'!$BJ19="YES",'HOTEL Entry Form'!Z19,""))</f>
        <v/>
      </c>
      <c r="L5" s="17" t="str">
        <f t="shared" si="1"/>
        <v/>
      </c>
    </row>
    <row r="6" spans="1:12">
      <c r="A6" s="17" t="str">
        <f>IF('HOTEL Entry Form'!$BJ21="YES",'HOTEL Entry Form'!H21,"")</f>
        <v/>
      </c>
      <c r="B6" s="17" t="str">
        <f>IF('HOTEL Entry Form'!$BJ21="YES",'HOTEL Entry Form'!C21,"")</f>
        <v/>
      </c>
      <c r="C6" s="17" t="str">
        <f>IF('HOTEL Entry Form'!$BJ21="YES",'HOTEL Entry Form'!D21,"")</f>
        <v/>
      </c>
      <c r="D6" s="17" t="str">
        <f>IF('HOTEL Entry Form'!$BJ21="YES",'HOTEL Entry Form'!J21,"")</f>
        <v/>
      </c>
      <c r="E6" s="17" t="str">
        <f>IF(B6="","",'HOTEL Entry Form'!$J$8)</f>
        <v/>
      </c>
      <c r="F6" s="17" t="str">
        <f>IF('HOTEL Entry Form'!$BJ21="YES",'HOTEL Entry Form'!E21,"")</f>
        <v/>
      </c>
      <c r="G6" s="18" t="str">
        <f>IF('HOTEL Entry Form'!$BJ21="YES",'HOTEL Entry Form'!F21,"")</f>
        <v/>
      </c>
      <c r="H6" s="17" t="str">
        <f>IF('HOTEL Entry Form'!$BJ21="YES",'HOTEL Entry Form'!I21,"")</f>
        <v/>
      </c>
      <c r="I6" s="17" t="str">
        <f>IF(B6="","",IF('HOTEL Entry Form'!$E$8="","",'HOTEL Entry Form'!$E$8))</f>
        <v/>
      </c>
      <c r="J6" s="17" t="str">
        <f t="shared" si="0"/>
        <v/>
      </c>
      <c r="K6" s="17" t="str">
        <f>IF('HOTEL Entry Form'!Z21="","",IF('HOTEL Entry Form'!$BJ21="YES",'HOTEL Entry Form'!Z21,""))</f>
        <v/>
      </c>
      <c r="L6" s="17" t="str">
        <f t="shared" si="1"/>
        <v/>
      </c>
    </row>
    <row r="7" spans="1:12">
      <c r="A7" s="17" t="str">
        <f>IF('HOTEL Entry Form'!$BJ22="YES",'HOTEL Entry Form'!H22,"")</f>
        <v/>
      </c>
      <c r="B7" s="17" t="str">
        <f>IF('HOTEL Entry Form'!$BJ22="YES",'HOTEL Entry Form'!C22,"")</f>
        <v/>
      </c>
      <c r="C7" s="17" t="str">
        <f>IF('HOTEL Entry Form'!$BJ22="YES",'HOTEL Entry Form'!D22,"")</f>
        <v/>
      </c>
      <c r="D7" s="17" t="str">
        <f>IF('HOTEL Entry Form'!$BJ22="YES",'HOTEL Entry Form'!J22,"")</f>
        <v/>
      </c>
      <c r="E7" s="17" t="str">
        <f>IF(B7="","",'HOTEL Entry Form'!$J$8)</f>
        <v/>
      </c>
      <c r="F7" s="17" t="str">
        <f>IF('HOTEL Entry Form'!$BJ22="YES",'HOTEL Entry Form'!E22,"")</f>
        <v/>
      </c>
      <c r="G7" s="18" t="str">
        <f>IF('HOTEL Entry Form'!$BJ22="YES",'HOTEL Entry Form'!F22,"")</f>
        <v/>
      </c>
      <c r="H7" s="17" t="str">
        <f>IF('HOTEL Entry Form'!$BJ22="YES",'HOTEL Entry Form'!I22,"")</f>
        <v/>
      </c>
      <c r="I7" s="17" t="str">
        <f>IF(B7="","",IF('HOTEL Entry Form'!$E$8="","",'HOTEL Entry Form'!$E$8))</f>
        <v/>
      </c>
      <c r="J7" s="17" t="str">
        <f t="shared" si="0"/>
        <v/>
      </c>
      <c r="K7" s="17" t="str">
        <f>IF('HOTEL Entry Form'!Z22="","",IF('HOTEL Entry Form'!$BJ22="YES",'HOTEL Entry Form'!Z22,""))</f>
        <v/>
      </c>
      <c r="L7" s="17" t="str">
        <f t="shared" si="1"/>
        <v/>
      </c>
    </row>
    <row r="8" spans="1:12">
      <c r="A8" s="17" t="str">
        <f>IF('HOTEL Entry Form'!$BJ24="YES",'HOTEL Entry Form'!H24,"")</f>
        <v/>
      </c>
      <c r="B8" s="17" t="str">
        <f>IF('HOTEL Entry Form'!$BJ24="YES",'HOTEL Entry Form'!C24,"")</f>
        <v/>
      </c>
      <c r="C8" s="17" t="str">
        <f>IF('HOTEL Entry Form'!$BJ24="YES",'HOTEL Entry Form'!D24,"")</f>
        <v/>
      </c>
      <c r="D8" s="17" t="str">
        <f>IF('HOTEL Entry Form'!$BJ24="YES",'HOTEL Entry Form'!J24,"")</f>
        <v/>
      </c>
      <c r="E8" s="17" t="str">
        <f>IF(B8="","",'HOTEL Entry Form'!$J$8)</f>
        <v/>
      </c>
      <c r="F8" s="17" t="str">
        <f>IF('HOTEL Entry Form'!$BJ24="YES",'HOTEL Entry Form'!E24,"")</f>
        <v/>
      </c>
      <c r="G8" s="18" t="str">
        <f>IF('HOTEL Entry Form'!$BJ24="YES",'HOTEL Entry Form'!F24,"")</f>
        <v/>
      </c>
      <c r="H8" s="17" t="str">
        <f>IF('HOTEL Entry Form'!$BJ24="YES",'HOTEL Entry Form'!I24,"")</f>
        <v/>
      </c>
      <c r="I8" s="17" t="str">
        <f>IF(B8="","",IF('HOTEL Entry Form'!$E$8="","",'HOTEL Entry Form'!$E$8))</f>
        <v/>
      </c>
      <c r="J8" s="17" t="str">
        <f t="shared" si="0"/>
        <v/>
      </c>
      <c r="K8" s="17" t="str">
        <f>IF('HOTEL Entry Form'!Z24="","",IF('HOTEL Entry Form'!$BJ24="YES",'HOTEL Entry Form'!Z24,""))</f>
        <v/>
      </c>
      <c r="L8" s="17" t="str">
        <f t="shared" si="1"/>
        <v/>
      </c>
    </row>
    <row r="9" spans="1:12">
      <c r="A9" s="17" t="str">
        <f>IF('HOTEL Entry Form'!$BJ25="YES",'HOTEL Entry Form'!H25,"")</f>
        <v/>
      </c>
      <c r="B9" s="17" t="str">
        <f>IF('HOTEL Entry Form'!$BJ25="YES",'HOTEL Entry Form'!C25,"")</f>
        <v/>
      </c>
      <c r="C9" s="17" t="str">
        <f>IF('HOTEL Entry Form'!$BJ25="YES",'HOTEL Entry Form'!D25,"")</f>
        <v/>
      </c>
      <c r="D9" s="17" t="str">
        <f>IF('HOTEL Entry Form'!$BJ25="YES",'HOTEL Entry Form'!J25,"")</f>
        <v/>
      </c>
      <c r="E9" s="17" t="str">
        <f>IF(B9="","",'HOTEL Entry Form'!$J$8)</f>
        <v/>
      </c>
      <c r="F9" s="17" t="str">
        <f>IF('HOTEL Entry Form'!$BJ25="YES",'HOTEL Entry Form'!E25,"")</f>
        <v/>
      </c>
      <c r="G9" s="18" t="str">
        <f>IF('HOTEL Entry Form'!$BJ25="YES",'HOTEL Entry Form'!F25,"")</f>
        <v/>
      </c>
      <c r="H9" s="17" t="str">
        <f>IF('HOTEL Entry Form'!$BJ25="YES",'HOTEL Entry Form'!I25,"")</f>
        <v/>
      </c>
      <c r="I9" s="17" t="str">
        <f>IF(B9="","",IF('HOTEL Entry Form'!$E$8="","",'HOTEL Entry Form'!$E$8))</f>
        <v/>
      </c>
      <c r="J9" s="17" t="str">
        <f t="shared" si="0"/>
        <v/>
      </c>
      <c r="K9" s="17" t="str">
        <f>IF('HOTEL Entry Form'!Z25="","",IF('HOTEL Entry Form'!$BJ25="YES",'HOTEL Entry Form'!Z25,""))</f>
        <v/>
      </c>
      <c r="L9" s="17" t="str">
        <f t="shared" si="1"/>
        <v/>
      </c>
    </row>
    <row r="10" spans="1:12">
      <c r="A10" s="17" t="str">
        <f>IF('HOTEL Entry Form'!$BJ27="YES",'HOTEL Entry Form'!H27,"")</f>
        <v/>
      </c>
      <c r="B10" s="17" t="str">
        <f>IF('HOTEL Entry Form'!$BJ27="YES",'HOTEL Entry Form'!#REF!,"")</f>
        <v/>
      </c>
      <c r="C10" s="17" t="str">
        <f>IF('HOTEL Entry Form'!$BJ27="YES",'HOTEL Entry Form'!D27,"")</f>
        <v/>
      </c>
      <c r="D10" s="17" t="str">
        <f>IF('HOTEL Entry Form'!$BJ27="YES",'HOTEL Entry Form'!J27,"")</f>
        <v/>
      </c>
      <c r="E10" s="17" t="str">
        <f>IF(B10="","",'HOTEL Entry Form'!$J$8)</f>
        <v/>
      </c>
      <c r="F10" s="17" t="str">
        <f>IF('HOTEL Entry Form'!$BJ27="YES",'HOTEL Entry Form'!E27,"")</f>
        <v/>
      </c>
      <c r="G10" s="18" t="str">
        <f>IF('HOTEL Entry Form'!$BJ27="YES",'HOTEL Entry Form'!F27,"")</f>
        <v/>
      </c>
      <c r="H10" s="17" t="str">
        <f>IF('HOTEL Entry Form'!$BJ27="YES",'HOTEL Entry Form'!I27,"")</f>
        <v/>
      </c>
      <c r="I10" s="17" t="str">
        <f>IF(B10="","",IF('HOTEL Entry Form'!$E$8="","",'HOTEL Entry Form'!$E$8))</f>
        <v/>
      </c>
      <c r="J10" s="17" t="str">
        <f t="shared" si="0"/>
        <v/>
      </c>
      <c r="K10" s="17" t="str">
        <f>IF('HOTEL Entry Form'!Z27="","",IF('HOTEL Entry Form'!$BJ27="YES",'HOTEL Entry Form'!Z27,""))</f>
        <v/>
      </c>
      <c r="L10" s="17" t="str">
        <f t="shared" si="1"/>
        <v/>
      </c>
    </row>
    <row r="11" spans="1:12">
      <c r="A11" s="17" t="str">
        <f>IF('HOTEL Entry Form'!$BJ28="YES",'HOTEL Entry Form'!H28,"")</f>
        <v/>
      </c>
      <c r="B11" s="17" t="str">
        <f>IF('HOTEL Entry Form'!$BJ28="YES",'HOTEL Entry Form'!C27,"")</f>
        <v/>
      </c>
      <c r="C11" s="17" t="str">
        <f>IF('HOTEL Entry Form'!$BJ28="YES",'HOTEL Entry Form'!D28,"")</f>
        <v/>
      </c>
      <c r="D11" s="17" t="str">
        <f>IF('HOTEL Entry Form'!$BJ28="YES",'HOTEL Entry Form'!J28,"")</f>
        <v/>
      </c>
      <c r="E11" s="17" t="str">
        <f>IF(B11="","",'HOTEL Entry Form'!$J$8)</f>
        <v/>
      </c>
      <c r="F11" s="17" t="str">
        <f>IF('HOTEL Entry Form'!$BJ28="YES",'HOTEL Entry Form'!E28,"")</f>
        <v/>
      </c>
      <c r="G11" s="18" t="str">
        <f>IF('HOTEL Entry Form'!$BJ28="YES",'HOTEL Entry Form'!F28,"")</f>
        <v/>
      </c>
      <c r="H11" s="17" t="str">
        <f>IF('HOTEL Entry Form'!$BJ28="YES",'HOTEL Entry Form'!I28,"")</f>
        <v/>
      </c>
      <c r="I11" s="17" t="str">
        <f>IF(B11="","",IF('HOTEL Entry Form'!$E$8="","",'HOTEL Entry Form'!$E$8))</f>
        <v/>
      </c>
      <c r="J11" s="17" t="str">
        <f t="shared" si="0"/>
        <v/>
      </c>
      <c r="K11" s="17" t="str">
        <f>IF('HOTEL Entry Form'!Z28="","",IF('HOTEL Entry Form'!$BJ28="YES",'HOTEL Entry Form'!Z28,""))</f>
        <v/>
      </c>
      <c r="L11" s="17" t="str">
        <f t="shared" si="1"/>
        <v/>
      </c>
    </row>
    <row r="12" spans="1:12">
      <c r="A12" s="17" t="str">
        <f>IF('HOTEL Entry Form'!$BJ30="YES",'HOTEL Entry Form'!H30,"")</f>
        <v/>
      </c>
      <c r="B12" s="17" t="str">
        <f>IF('HOTEL Entry Form'!$BJ30="YES",'HOTEL Entry Form'!C30,"")</f>
        <v/>
      </c>
      <c r="C12" s="17" t="str">
        <f>IF('HOTEL Entry Form'!$BJ30="YES",'HOTEL Entry Form'!D30,"")</f>
        <v/>
      </c>
      <c r="D12" s="17" t="str">
        <f>IF('HOTEL Entry Form'!$BJ30="YES",'HOTEL Entry Form'!J30,"")</f>
        <v/>
      </c>
      <c r="E12" s="17" t="str">
        <f>IF(B12="","",'HOTEL Entry Form'!$J$8)</f>
        <v/>
      </c>
      <c r="F12" s="17" t="str">
        <f>IF('HOTEL Entry Form'!$BJ30="YES",'HOTEL Entry Form'!E30,"")</f>
        <v/>
      </c>
      <c r="G12" s="18" t="str">
        <f>IF('HOTEL Entry Form'!$BJ30="YES",'HOTEL Entry Form'!F30,"")</f>
        <v/>
      </c>
      <c r="H12" s="17" t="str">
        <f>IF('HOTEL Entry Form'!$BJ30="YES",'HOTEL Entry Form'!I30,"")</f>
        <v/>
      </c>
      <c r="I12" s="17" t="str">
        <f>IF(B12="","",IF('HOTEL Entry Form'!$E$8="","",'HOTEL Entry Form'!$E$8))</f>
        <v/>
      </c>
      <c r="J12" s="17" t="str">
        <f t="shared" si="0"/>
        <v/>
      </c>
      <c r="K12" s="17" t="str">
        <f>IF('HOTEL Entry Form'!Z30="","",IF('HOTEL Entry Form'!$BJ30="YES",'HOTEL Entry Form'!Z30,""))</f>
        <v/>
      </c>
      <c r="L12" s="17" t="str">
        <f t="shared" si="1"/>
        <v/>
      </c>
    </row>
    <row r="13" spans="1:12">
      <c r="A13" s="17" t="str">
        <f>IF('HOTEL Entry Form'!$BJ31="YES",'HOTEL Entry Form'!H31,"")</f>
        <v/>
      </c>
      <c r="B13" s="17" t="str">
        <f>IF('HOTEL Entry Form'!$BJ31="YES",'HOTEL Entry Form'!C31,"")</f>
        <v/>
      </c>
      <c r="C13" s="17" t="str">
        <f>IF('HOTEL Entry Form'!$BJ31="YES",'HOTEL Entry Form'!D31,"")</f>
        <v/>
      </c>
      <c r="D13" s="17" t="str">
        <f>IF('HOTEL Entry Form'!$BJ31="YES",'HOTEL Entry Form'!J31,"")</f>
        <v/>
      </c>
      <c r="E13" s="17" t="str">
        <f>IF(B13="","",'HOTEL Entry Form'!$J$8)</f>
        <v/>
      </c>
      <c r="F13" s="17" t="str">
        <f>IF('HOTEL Entry Form'!$BJ31="YES",'HOTEL Entry Form'!E31,"")</f>
        <v/>
      </c>
      <c r="G13" s="18" t="str">
        <f>IF('HOTEL Entry Form'!$BJ31="YES",'HOTEL Entry Form'!F31,"")</f>
        <v/>
      </c>
      <c r="H13" s="17" t="str">
        <f>IF('HOTEL Entry Form'!$BJ31="YES",'HOTEL Entry Form'!I31,"")</f>
        <v/>
      </c>
      <c r="I13" s="17" t="str">
        <f>IF(B13="","",IF('HOTEL Entry Form'!$E$8="","",'HOTEL Entry Form'!$E$8))</f>
        <v/>
      </c>
      <c r="J13" s="17" t="str">
        <f t="shared" si="0"/>
        <v/>
      </c>
      <c r="K13" s="17" t="str">
        <f>IF('HOTEL Entry Form'!Z31="","",IF('HOTEL Entry Form'!$BJ31="YES",'HOTEL Entry Form'!Z31,""))</f>
        <v/>
      </c>
      <c r="L13" s="17" t="str">
        <f t="shared" si="1"/>
        <v/>
      </c>
    </row>
    <row r="14" spans="1:12">
      <c r="A14" s="17" t="str">
        <f>IF('HOTEL Entry Form'!$BJ33="YES",'HOTEL Entry Form'!H33,"")</f>
        <v/>
      </c>
      <c r="B14" s="17" t="str">
        <f>IF('HOTEL Entry Form'!$BJ33="YES",'HOTEL Entry Form'!C33,"")</f>
        <v/>
      </c>
      <c r="C14" s="17" t="str">
        <f>IF('HOTEL Entry Form'!$BJ33="YES",'HOTEL Entry Form'!D33,"")</f>
        <v/>
      </c>
      <c r="D14" s="17" t="str">
        <f>IF('HOTEL Entry Form'!$BJ33="YES",'HOTEL Entry Form'!J33,"")</f>
        <v/>
      </c>
      <c r="E14" s="17" t="str">
        <f>IF(B14="","",'HOTEL Entry Form'!$J$8)</f>
        <v/>
      </c>
      <c r="F14" s="17" t="str">
        <f>IF('HOTEL Entry Form'!$BJ33="YES",'HOTEL Entry Form'!E33,"")</f>
        <v/>
      </c>
      <c r="G14" s="18" t="str">
        <f>IF('HOTEL Entry Form'!$BJ33="YES",'HOTEL Entry Form'!F33,"")</f>
        <v/>
      </c>
      <c r="H14" s="17" t="str">
        <f>IF('HOTEL Entry Form'!$BJ33="YES",'HOTEL Entry Form'!I33,"")</f>
        <v/>
      </c>
      <c r="I14" s="17" t="str">
        <f>IF(B14="","",IF('HOTEL Entry Form'!$E$8="","",'HOTEL Entry Form'!$E$8))</f>
        <v/>
      </c>
      <c r="J14" s="17" t="str">
        <f t="shared" si="0"/>
        <v/>
      </c>
      <c r="K14" s="17" t="str">
        <f>IF('HOTEL Entry Form'!Z33="","",IF('HOTEL Entry Form'!$BJ33="YES",'HOTEL Entry Form'!Z33,""))</f>
        <v/>
      </c>
      <c r="L14" s="17" t="str">
        <f t="shared" si="1"/>
        <v/>
      </c>
    </row>
    <row r="15" spans="1:12">
      <c r="A15" s="17" t="str">
        <f>IF('HOTEL Entry Form'!$BJ34="YES",'HOTEL Entry Form'!H34,"")</f>
        <v/>
      </c>
      <c r="B15" s="17" t="str">
        <f>IF('HOTEL Entry Form'!$BJ34="YES",'HOTEL Entry Form'!C34,"")</f>
        <v/>
      </c>
      <c r="C15" s="17" t="str">
        <f>IF('HOTEL Entry Form'!$BJ34="YES",'HOTEL Entry Form'!D34,"")</f>
        <v/>
      </c>
      <c r="D15" s="17" t="str">
        <f>IF('HOTEL Entry Form'!$BJ34="YES",'HOTEL Entry Form'!J34,"")</f>
        <v/>
      </c>
      <c r="E15" s="17" t="str">
        <f>IF(B15="","",'HOTEL Entry Form'!$J$8)</f>
        <v/>
      </c>
      <c r="F15" s="17" t="str">
        <f>IF('HOTEL Entry Form'!$BJ34="YES",'HOTEL Entry Form'!E34,"")</f>
        <v/>
      </c>
      <c r="G15" s="18" t="str">
        <f>IF('HOTEL Entry Form'!$BJ34="YES",'HOTEL Entry Form'!F34,"")</f>
        <v/>
      </c>
      <c r="H15" s="17" t="str">
        <f>IF('HOTEL Entry Form'!$BJ34="YES",'HOTEL Entry Form'!I34,"")</f>
        <v/>
      </c>
      <c r="I15" s="17" t="str">
        <f>IF(B15="","",IF('HOTEL Entry Form'!$E$8="","",'HOTEL Entry Form'!$E$8))</f>
        <v/>
      </c>
      <c r="J15" s="17" t="str">
        <f t="shared" si="0"/>
        <v/>
      </c>
      <c r="K15" s="17" t="str">
        <f>IF('HOTEL Entry Form'!Z34="","",IF('HOTEL Entry Form'!$BJ34="YES",'HOTEL Entry Form'!Z34,""))</f>
        <v/>
      </c>
      <c r="L15" s="17" t="str">
        <f t="shared" si="1"/>
        <v/>
      </c>
    </row>
    <row r="16" spans="1:12">
      <c r="A16" s="17" t="str">
        <f>IF('HOTEL Entry Form'!$BJ36="YES",'HOTEL Entry Form'!H36,"")</f>
        <v/>
      </c>
      <c r="B16" s="17" t="str">
        <f>IF('HOTEL Entry Form'!$BJ36="YES",'HOTEL Entry Form'!C36,"")</f>
        <v/>
      </c>
      <c r="C16" s="17" t="str">
        <f>IF('HOTEL Entry Form'!$BJ36="YES",'HOTEL Entry Form'!D36,"")</f>
        <v/>
      </c>
      <c r="D16" s="17" t="str">
        <f>IF('HOTEL Entry Form'!$BJ36="YES",'HOTEL Entry Form'!J36,"")</f>
        <v/>
      </c>
      <c r="E16" s="17" t="str">
        <f>IF(B16="","",'HOTEL Entry Form'!$J$8)</f>
        <v/>
      </c>
      <c r="F16" s="17" t="str">
        <f>IF('HOTEL Entry Form'!$BJ36="YES",'HOTEL Entry Form'!E36,"")</f>
        <v/>
      </c>
      <c r="G16" s="18" t="str">
        <f>IF('HOTEL Entry Form'!$BJ36="YES",'HOTEL Entry Form'!F36,"")</f>
        <v/>
      </c>
      <c r="H16" s="17" t="str">
        <f>IF('HOTEL Entry Form'!$BJ36="YES",'HOTEL Entry Form'!I36,"")</f>
        <v/>
      </c>
      <c r="I16" s="17" t="str">
        <f>IF(B16="","",IF('HOTEL Entry Form'!$E$8="","",'HOTEL Entry Form'!$E$8))</f>
        <v/>
      </c>
      <c r="J16" s="17" t="str">
        <f t="shared" si="0"/>
        <v/>
      </c>
      <c r="K16" s="17" t="str">
        <f>IF('HOTEL Entry Form'!Z36="","",IF('HOTEL Entry Form'!$BJ36="YES",'HOTEL Entry Form'!Z36,""))</f>
        <v/>
      </c>
      <c r="L16" s="17" t="str">
        <f t="shared" si="1"/>
        <v/>
      </c>
    </row>
    <row r="17" spans="1:12">
      <c r="A17" s="17" t="str">
        <f>IF('HOTEL Entry Form'!$BJ37="YES",'HOTEL Entry Form'!H37,"")</f>
        <v/>
      </c>
      <c r="B17" s="17" t="str">
        <f>IF('HOTEL Entry Form'!$BJ37="YES",'HOTEL Entry Form'!C37,"")</f>
        <v/>
      </c>
      <c r="C17" s="17" t="str">
        <f>IF('HOTEL Entry Form'!$BJ37="YES",'HOTEL Entry Form'!D37,"")</f>
        <v/>
      </c>
      <c r="D17" s="17" t="str">
        <f>IF('HOTEL Entry Form'!$BJ37="YES",'HOTEL Entry Form'!J37,"")</f>
        <v/>
      </c>
      <c r="E17" s="17" t="str">
        <f>IF(B17="","",'HOTEL Entry Form'!$J$8)</f>
        <v/>
      </c>
      <c r="F17" s="17" t="str">
        <f>IF('HOTEL Entry Form'!$BJ37="YES",'HOTEL Entry Form'!E37,"")</f>
        <v/>
      </c>
      <c r="G17" s="18" t="str">
        <f>IF('HOTEL Entry Form'!$BJ37="YES",'HOTEL Entry Form'!F37,"")</f>
        <v/>
      </c>
      <c r="H17" s="17" t="str">
        <f>IF('HOTEL Entry Form'!$BJ37="YES",'HOTEL Entry Form'!I37,"")</f>
        <v/>
      </c>
      <c r="I17" s="17" t="str">
        <f>IF(B17="","",IF('HOTEL Entry Form'!$E$8="","",'HOTEL Entry Form'!$E$8))</f>
        <v/>
      </c>
      <c r="J17" s="17" t="str">
        <f t="shared" si="0"/>
        <v/>
      </c>
      <c r="K17" s="17" t="str">
        <f>IF('HOTEL Entry Form'!Z37="","",IF('HOTEL Entry Form'!$BJ37="YES",'HOTEL Entry Form'!Z37,""))</f>
        <v/>
      </c>
      <c r="L17" s="17" t="str">
        <f t="shared" si="1"/>
        <v/>
      </c>
    </row>
    <row r="18" spans="1:12">
      <c r="A18" s="17" t="str">
        <f>IF('HOTEL Entry Form'!$BJ39="YES",'HOTEL Entry Form'!H39,"")</f>
        <v/>
      </c>
      <c r="B18" s="17" t="str">
        <f>IF('HOTEL Entry Form'!$BJ39="YES",'HOTEL Entry Form'!C39,"")</f>
        <v/>
      </c>
      <c r="C18" s="17" t="str">
        <f>IF('HOTEL Entry Form'!$BJ39="YES",'HOTEL Entry Form'!D39,"")</f>
        <v/>
      </c>
      <c r="D18" s="17" t="str">
        <f>IF('HOTEL Entry Form'!$BJ39="YES",'HOTEL Entry Form'!J39,"")</f>
        <v/>
      </c>
      <c r="E18" s="17" t="str">
        <f>IF(B18="","",'HOTEL Entry Form'!$J$8)</f>
        <v/>
      </c>
      <c r="F18" s="17" t="str">
        <f>IF('HOTEL Entry Form'!$BJ39="YES",'HOTEL Entry Form'!E39,"")</f>
        <v/>
      </c>
      <c r="G18" s="18" t="str">
        <f>IF('HOTEL Entry Form'!$BJ39="YES",'HOTEL Entry Form'!F39,"")</f>
        <v/>
      </c>
      <c r="H18" s="17" t="str">
        <f>IF('HOTEL Entry Form'!$BJ39="YES",'HOTEL Entry Form'!I39,"")</f>
        <v/>
      </c>
      <c r="I18" s="17" t="str">
        <f>IF(B18="","",IF('HOTEL Entry Form'!$E$8="","",'HOTEL Entry Form'!$E$8))</f>
        <v/>
      </c>
      <c r="J18" s="17" t="str">
        <f t="shared" si="0"/>
        <v/>
      </c>
      <c r="K18" s="17" t="str">
        <f>IF('HOTEL Entry Form'!Z39="","",IF('HOTEL Entry Form'!$BJ39="YES",'HOTEL Entry Form'!Z39,""))</f>
        <v/>
      </c>
      <c r="L18" s="17" t="str">
        <f t="shared" si="1"/>
        <v/>
      </c>
    </row>
    <row r="19" spans="1:12">
      <c r="A19" s="17" t="str">
        <f>IF('HOTEL Entry Form'!$BJ40="YES",'HOTEL Entry Form'!H40,"")</f>
        <v/>
      </c>
      <c r="B19" s="17" t="str">
        <f>IF('HOTEL Entry Form'!$BJ40="YES",'HOTEL Entry Form'!C40,"")</f>
        <v/>
      </c>
      <c r="C19" s="17" t="str">
        <f>IF('HOTEL Entry Form'!$BJ40="YES",'HOTEL Entry Form'!D40,"")</f>
        <v/>
      </c>
      <c r="D19" s="17" t="str">
        <f>IF('HOTEL Entry Form'!$BJ40="YES",'HOTEL Entry Form'!J40,"")</f>
        <v/>
      </c>
      <c r="E19" s="17" t="str">
        <f>IF(B19="","",'HOTEL Entry Form'!$J$8)</f>
        <v/>
      </c>
      <c r="F19" s="17" t="str">
        <f>IF('HOTEL Entry Form'!$BJ40="YES",'HOTEL Entry Form'!E40,"")</f>
        <v/>
      </c>
      <c r="G19" s="18" t="str">
        <f>IF('HOTEL Entry Form'!$BJ40="YES",'HOTEL Entry Form'!F40,"")</f>
        <v/>
      </c>
      <c r="H19" s="17" t="str">
        <f>IF('HOTEL Entry Form'!$BJ40="YES",'HOTEL Entry Form'!I40,"")</f>
        <v/>
      </c>
      <c r="I19" s="17" t="str">
        <f>IF(B19="","",IF('HOTEL Entry Form'!$E$8="","",'HOTEL Entry Form'!$E$8))</f>
        <v/>
      </c>
      <c r="J19" s="17" t="str">
        <f t="shared" si="0"/>
        <v/>
      </c>
      <c r="K19" s="17" t="str">
        <f>IF('HOTEL Entry Form'!Z40="","",IF('HOTEL Entry Form'!$BJ40="YES",'HOTEL Entry Form'!Z40,""))</f>
        <v/>
      </c>
      <c r="L19" s="17" t="str">
        <f t="shared" si="1"/>
        <v/>
      </c>
    </row>
    <row r="20" spans="1:12">
      <c r="A20" s="17" t="str">
        <f>IF('HOTEL Entry Form'!$BJ42="YES",'HOTEL Entry Form'!H42,"")</f>
        <v/>
      </c>
      <c r="B20" s="17" t="str">
        <f>IF('HOTEL Entry Form'!$BJ42="YES",'HOTEL Entry Form'!C42,"")</f>
        <v/>
      </c>
      <c r="C20" s="17" t="str">
        <f>IF('HOTEL Entry Form'!$BJ42="YES",'HOTEL Entry Form'!D42,"")</f>
        <v/>
      </c>
      <c r="D20" s="17" t="str">
        <f>IF('HOTEL Entry Form'!$BJ42="YES",'HOTEL Entry Form'!J42,"")</f>
        <v/>
      </c>
      <c r="E20" s="17" t="str">
        <f>IF(B20="","",'HOTEL Entry Form'!$J$8)</f>
        <v/>
      </c>
      <c r="F20" s="17" t="str">
        <f>IF('HOTEL Entry Form'!$BJ42="YES",'HOTEL Entry Form'!E42,"")</f>
        <v/>
      </c>
      <c r="G20" s="18" t="str">
        <f>IF('HOTEL Entry Form'!$BJ42="YES",'HOTEL Entry Form'!F42,"")</f>
        <v/>
      </c>
      <c r="H20" s="17" t="str">
        <f>IF('HOTEL Entry Form'!$BJ42="YES",'HOTEL Entry Form'!I42,"")</f>
        <v/>
      </c>
      <c r="I20" s="17" t="str">
        <f>IF(B20="","",IF('HOTEL Entry Form'!$E$8="","",'HOTEL Entry Form'!$E$8))</f>
        <v/>
      </c>
      <c r="J20" s="17" t="str">
        <f t="shared" si="0"/>
        <v/>
      </c>
      <c r="K20" s="17" t="str">
        <f>IF('HOTEL Entry Form'!Z42="","",IF('HOTEL Entry Form'!$BJ42="YES",'HOTEL Entry Form'!Z42,""))</f>
        <v/>
      </c>
      <c r="L20" s="17" t="str">
        <f t="shared" si="1"/>
        <v/>
      </c>
    </row>
    <row r="21" spans="1:12">
      <c r="A21" s="17" t="str">
        <f>IF('HOTEL Entry Form'!$BJ43="YES",'HOTEL Entry Form'!H43,"")</f>
        <v/>
      </c>
      <c r="B21" s="17" t="str">
        <f>IF('HOTEL Entry Form'!$BJ43="YES",'HOTEL Entry Form'!C43,"")</f>
        <v/>
      </c>
      <c r="C21" s="17" t="str">
        <f>IF('HOTEL Entry Form'!$BJ43="YES",'HOTEL Entry Form'!D43,"")</f>
        <v/>
      </c>
      <c r="D21" s="17" t="str">
        <f>IF('HOTEL Entry Form'!$BJ43="YES",'HOTEL Entry Form'!J43,"")</f>
        <v/>
      </c>
      <c r="E21" s="17" t="str">
        <f>IF(B21="","",'HOTEL Entry Form'!$J$8)</f>
        <v/>
      </c>
      <c r="F21" s="17" t="str">
        <f>IF('HOTEL Entry Form'!$BJ43="YES",'HOTEL Entry Form'!E43,"")</f>
        <v/>
      </c>
      <c r="G21" s="18" t="str">
        <f>IF('HOTEL Entry Form'!$BJ43="YES",'HOTEL Entry Form'!F43,"")</f>
        <v/>
      </c>
      <c r="H21" s="17" t="str">
        <f>IF('HOTEL Entry Form'!$BJ43="YES",'HOTEL Entry Form'!I43,"")</f>
        <v/>
      </c>
      <c r="I21" s="17" t="str">
        <f>IF(B21="","",IF('HOTEL Entry Form'!$E$8="","",'HOTEL Entry Form'!$E$8))</f>
        <v/>
      </c>
      <c r="J21" s="17" t="str">
        <f t="shared" si="0"/>
        <v/>
      </c>
      <c r="K21" s="17" t="str">
        <f>IF('HOTEL Entry Form'!Z43="","",IF('HOTEL Entry Form'!$BJ43="YES",'HOTEL Entry Form'!Z43,""))</f>
        <v/>
      </c>
      <c r="L21" s="17" t="str">
        <f t="shared" si="1"/>
        <v/>
      </c>
    </row>
    <row r="22" spans="1:12">
      <c r="A22" s="17" t="str">
        <f>IF('HOTEL Entry Form'!$BJ45="YES",'HOTEL Entry Form'!H45,"")</f>
        <v/>
      </c>
      <c r="B22" s="17" t="str">
        <f>IF('HOTEL Entry Form'!$BJ45="YES",'HOTEL Entry Form'!C45,"")</f>
        <v/>
      </c>
      <c r="C22" s="17" t="str">
        <f>IF('HOTEL Entry Form'!$BJ45="YES",'HOTEL Entry Form'!D45,"")</f>
        <v/>
      </c>
      <c r="D22" s="17" t="str">
        <f>IF('HOTEL Entry Form'!$BJ45="YES",'HOTEL Entry Form'!J45,"")</f>
        <v/>
      </c>
      <c r="E22" s="17" t="str">
        <f>IF(B22="","",'HOTEL Entry Form'!$J$8)</f>
        <v/>
      </c>
      <c r="F22" s="17" t="str">
        <f>IF('HOTEL Entry Form'!$BJ45="YES",'HOTEL Entry Form'!E45,"")</f>
        <v/>
      </c>
      <c r="G22" s="18" t="str">
        <f>IF('HOTEL Entry Form'!$BJ45="YES",'HOTEL Entry Form'!F45,"")</f>
        <v/>
      </c>
      <c r="H22" s="17" t="str">
        <f>IF('HOTEL Entry Form'!$BJ45="YES",'HOTEL Entry Form'!I45,"")</f>
        <v/>
      </c>
      <c r="I22" s="17" t="str">
        <f>IF(B22="","",IF('HOTEL Entry Form'!$E$8="","",'HOTEL Entry Form'!$E$8))</f>
        <v/>
      </c>
      <c r="J22" s="17" t="str">
        <f t="shared" si="0"/>
        <v/>
      </c>
      <c r="K22" s="17" t="str">
        <f>IF('HOTEL Entry Form'!Z45="","",IF('HOTEL Entry Form'!$BJ45="YES",'HOTEL Entry Form'!Z45,""))</f>
        <v/>
      </c>
      <c r="L22" s="17" t="str">
        <f t="shared" si="1"/>
        <v/>
      </c>
    </row>
    <row r="23" spans="1:12">
      <c r="A23" s="17" t="str">
        <f>IF('HOTEL Entry Form'!$BJ46="YES",'HOTEL Entry Form'!H46,"")</f>
        <v/>
      </c>
      <c r="B23" s="17" t="str">
        <f>IF('HOTEL Entry Form'!$BJ46="YES",'HOTEL Entry Form'!C46,"")</f>
        <v/>
      </c>
      <c r="C23" s="17" t="str">
        <f>IF('HOTEL Entry Form'!$BJ46="YES",'HOTEL Entry Form'!D46,"")</f>
        <v/>
      </c>
      <c r="D23" s="17" t="str">
        <f>IF('HOTEL Entry Form'!$BJ46="YES",'HOTEL Entry Form'!J46,"")</f>
        <v/>
      </c>
      <c r="E23" s="17" t="str">
        <f>IF(B23="","",'HOTEL Entry Form'!$J$8)</f>
        <v/>
      </c>
      <c r="F23" s="17" t="str">
        <f>IF('HOTEL Entry Form'!$BJ46="YES",'HOTEL Entry Form'!E46,"")</f>
        <v/>
      </c>
      <c r="G23" s="18" t="str">
        <f>IF('HOTEL Entry Form'!$BJ46="YES",'HOTEL Entry Form'!F46,"")</f>
        <v/>
      </c>
      <c r="H23" s="17" t="str">
        <f>IF('HOTEL Entry Form'!$BJ46="YES",'HOTEL Entry Form'!I46,"")</f>
        <v/>
      </c>
      <c r="I23" s="17" t="str">
        <f>IF(B23="","",IF('HOTEL Entry Form'!$E$8="","",'HOTEL Entry Form'!$E$8))</f>
        <v/>
      </c>
      <c r="J23" s="17" t="str">
        <f t="shared" si="0"/>
        <v/>
      </c>
      <c r="K23" s="17" t="str">
        <f>IF('HOTEL Entry Form'!Z46="","",IF('HOTEL Entry Form'!$BJ46="YES",'HOTEL Entry Form'!Z46,""))</f>
        <v/>
      </c>
      <c r="L23" s="17" t="str">
        <f t="shared" si="1"/>
        <v/>
      </c>
    </row>
    <row r="24" spans="1:12">
      <c r="A24" s="17" t="str">
        <f>IF('HOTEL Entry Form'!$BJ48="YES",'HOTEL Entry Form'!H48,"")</f>
        <v/>
      </c>
      <c r="B24" s="17" t="str">
        <f>IF('HOTEL Entry Form'!$BJ48="YES",'HOTEL Entry Form'!C48,"")</f>
        <v/>
      </c>
      <c r="C24" s="17" t="str">
        <f>IF('HOTEL Entry Form'!$BJ48="YES",'HOTEL Entry Form'!D48,"")</f>
        <v/>
      </c>
      <c r="D24" s="17" t="str">
        <f>IF('HOTEL Entry Form'!$BJ48="YES",'HOTEL Entry Form'!J48,"")</f>
        <v/>
      </c>
      <c r="E24" s="17" t="str">
        <f>IF(B24="","",'HOTEL Entry Form'!$J$8)</f>
        <v/>
      </c>
      <c r="F24" s="17" t="str">
        <f>IF('HOTEL Entry Form'!$BJ48="YES",'HOTEL Entry Form'!E48,"")</f>
        <v/>
      </c>
      <c r="G24" s="18" t="str">
        <f>IF('HOTEL Entry Form'!$BJ48="YES",'HOTEL Entry Form'!F48,"")</f>
        <v/>
      </c>
      <c r="H24" s="17" t="str">
        <f>IF('HOTEL Entry Form'!$BJ48="YES",'HOTEL Entry Form'!I48,"")</f>
        <v/>
      </c>
      <c r="I24" s="17" t="str">
        <f>IF(B24="","",IF('HOTEL Entry Form'!$E$8="","",'HOTEL Entry Form'!$E$8))</f>
        <v/>
      </c>
      <c r="J24" s="17" t="str">
        <f t="shared" si="0"/>
        <v/>
      </c>
      <c r="K24" s="17" t="str">
        <f>IF('HOTEL Entry Form'!Z48="","",IF('HOTEL Entry Form'!$BJ48="YES",'HOTEL Entry Form'!Z48,""))</f>
        <v/>
      </c>
      <c r="L24" s="17" t="str">
        <f t="shared" si="1"/>
        <v/>
      </c>
    </row>
    <row r="25" spans="1:12">
      <c r="A25" s="17" t="str">
        <f>IF('HOTEL Entry Form'!$BJ49="YES",'HOTEL Entry Form'!H49,"")</f>
        <v/>
      </c>
      <c r="B25" s="17" t="str">
        <f>IF('HOTEL Entry Form'!$BJ49="YES",'HOTEL Entry Form'!C49,"")</f>
        <v/>
      </c>
      <c r="C25" s="17" t="str">
        <f>IF('HOTEL Entry Form'!$BJ49="YES",'HOTEL Entry Form'!D49,"")</f>
        <v/>
      </c>
      <c r="D25" s="17" t="str">
        <f>IF('HOTEL Entry Form'!$BJ49="YES",'HOTEL Entry Form'!J49,"")</f>
        <v/>
      </c>
      <c r="E25" s="17" t="str">
        <f>IF(B25="","",'HOTEL Entry Form'!$J$8)</f>
        <v/>
      </c>
      <c r="F25" s="17" t="str">
        <f>IF('HOTEL Entry Form'!$BJ49="YES",'HOTEL Entry Form'!E49,"")</f>
        <v/>
      </c>
      <c r="G25" s="18" t="str">
        <f>IF('HOTEL Entry Form'!$BJ49="YES",'HOTEL Entry Form'!F49,"")</f>
        <v/>
      </c>
      <c r="H25" s="17" t="str">
        <f>IF('HOTEL Entry Form'!$BJ49="YES",'HOTEL Entry Form'!I49,"")</f>
        <v/>
      </c>
      <c r="I25" s="17" t="str">
        <f>IF(B25="","",IF('HOTEL Entry Form'!$E$8="","",'HOTEL Entry Form'!$E$8))</f>
        <v/>
      </c>
      <c r="J25" s="17" t="str">
        <f t="shared" si="0"/>
        <v/>
      </c>
      <c r="K25" s="17" t="str">
        <f>IF('HOTEL Entry Form'!Z49="","",IF('HOTEL Entry Form'!$BJ49="YES",'HOTEL Entry Form'!Z49,""))</f>
        <v/>
      </c>
      <c r="L25" s="17" t="str">
        <f t="shared" si="1"/>
        <v/>
      </c>
    </row>
    <row r="26" spans="1:12">
      <c r="A26" s="17" t="str">
        <f>IF('HOTEL Entry Form'!$BJ51="YES",'HOTEL Entry Form'!H51,"")</f>
        <v/>
      </c>
      <c r="B26" s="17" t="str">
        <f>IF('HOTEL Entry Form'!$BJ51="YES",'HOTEL Entry Form'!C51,"")</f>
        <v/>
      </c>
      <c r="C26" s="17" t="str">
        <f>IF('HOTEL Entry Form'!$BJ51="YES",'HOTEL Entry Form'!D51,"")</f>
        <v/>
      </c>
      <c r="D26" s="17" t="str">
        <f>IF('HOTEL Entry Form'!$BJ51="YES",'HOTEL Entry Form'!J51,"")</f>
        <v/>
      </c>
      <c r="E26" s="17" t="str">
        <f>IF(B26="","",'HOTEL Entry Form'!$J$8)</f>
        <v/>
      </c>
      <c r="F26" s="17" t="str">
        <f>IF('HOTEL Entry Form'!$BJ51="YES",'HOTEL Entry Form'!E51,"")</f>
        <v/>
      </c>
      <c r="G26" s="18" t="str">
        <f>IF('HOTEL Entry Form'!$BJ51="YES",'HOTEL Entry Form'!F51,"")</f>
        <v/>
      </c>
      <c r="H26" s="17" t="str">
        <f>IF('HOTEL Entry Form'!$BJ51="YES",'HOTEL Entry Form'!I51,"")</f>
        <v/>
      </c>
      <c r="I26" s="17" t="str">
        <f>IF(B26="","",IF('HOTEL Entry Form'!$E$8="","",'HOTEL Entry Form'!$E$8))</f>
        <v/>
      </c>
      <c r="J26" s="17" t="str">
        <f t="shared" si="0"/>
        <v/>
      </c>
      <c r="K26" s="17" t="str">
        <f>IF('HOTEL Entry Form'!Z51="","",IF('HOTEL Entry Form'!$BJ51="YES",'HOTEL Entry Form'!Z51,""))</f>
        <v/>
      </c>
      <c r="L26" s="17" t="str">
        <f t="shared" si="1"/>
        <v/>
      </c>
    </row>
    <row r="27" spans="1:12">
      <c r="A27" s="17" t="str">
        <f>IF('HOTEL Entry Form'!$BJ52="YES",'HOTEL Entry Form'!H52,"")</f>
        <v/>
      </c>
      <c r="B27" s="17" t="str">
        <f>IF('HOTEL Entry Form'!$BJ52="YES",'HOTEL Entry Form'!C52,"")</f>
        <v/>
      </c>
      <c r="C27" s="17" t="str">
        <f>IF('HOTEL Entry Form'!$BJ52="YES",'HOTEL Entry Form'!D52,"")</f>
        <v/>
      </c>
      <c r="D27" s="17" t="str">
        <f>IF('HOTEL Entry Form'!$BJ52="YES",'HOTEL Entry Form'!J52,"")</f>
        <v/>
      </c>
      <c r="E27" s="17" t="str">
        <f>IF(B27="","",'HOTEL Entry Form'!$J$8)</f>
        <v/>
      </c>
      <c r="F27" s="17" t="str">
        <f>IF('HOTEL Entry Form'!$BJ52="YES",'HOTEL Entry Form'!E52,"")</f>
        <v/>
      </c>
      <c r="G27" s="18" t="str">
        <f>IF('HOTEL Entry Form'!$BJ52="YES",'HOTEL Entry Form'!F52,"")</f>
        <v/>
      </c>
      <c r="H27" s="17" t="str">
        <f>IF('HOTEL Entry Form'!$BJ52="YES",'HOTEL Entry Form'!I52,"")</f>
        <v/>
      </c>
      <c r="I27" s="17" t="str">
        <f>IF(B27="","",IF('HOTEL Entry Form'!$E$8="","",'HOTEL Entry Form'!$E$8))</f>
        <v/>
      </c>
      <c r="J27" s="17" t="str">
        <f t="shared" si="0"/>
        <v/>
      </c>
      <c r="K27" s="17" t="str">
        <f>IF('HOTEL Entry Form'!Z52="","",IF('HOTEL Entry Form'!$BJ52="YES",'HOTEL Entry Form'!Z52,""))</f>
        <v/>
      </c>
      <c r="L27" s="17" t="str">
        <f t="shared" si="1"/>
        <v/>
      </c>
    </row>
    <row r="28" spans="1:12">
      <c r="A28" s="17" t="str">
        <f>IF('HOTEL Entry Form'!$BJ54="YES",'HOTEL Entry Form'!H54,"")</f>
        <v/>
      </c>
      <c r="B28" s="17" t="str">
        <f>IF('HOTEL Entry Form'!$BJ54="YES",'HOTEL Entry Form'!C54,"")</f>
        <v/>
      </c>
      <c r="C28" s="17" t="str">
        <f>IF('HOTEL Entry Form'!$BJ54="YES",'HOTEL Entry Form'!D54,"")</f>
        <v/>
      </c>
      <c r="D28" s="17" t="str">
        <f>IF('HOTEL Entry Form'!$BJ54="YES",'HOTEL Entry Form'!J54,"")</f>
        <v/>
      </c>
      <c r="E28" s="17" t="str">
        <f>IF(B28="","",'HOTEL Entry Form'!$J$8)</f>
        <v/>
      </c>
      <c r="F28" s="17" t="str">
        <f>IF('HOTEL Entry Form'!$BJ54="YES",'HOTEL Entry Form'!E54,"")</f>
        <v/>
      </c>
      <c r="G28" s="18" t="str">
        <f>IF('HOTEL Entry Form'!$BJ54="YES",'HOTEL Entry Form'!F54,"")</f>
        <v/>
      </c>
      <c r="H28" s="17" t="str">
        <f>IF('HOTEL Entry Form'!$BJ54="YES",'HOTEL Entry Form'!I54,"")</f>
        <v/>
      </c>
      <c r="I28" s="17" t="str">
        <f>IF(B28="","",IF('HOTEL Entry Form'!$E$8="","",'HOTEL Entry Form'!$E$8))</f>
        <v/>
      </c>
      <c r="J28" s="17" t="str">
        <f t="shared" si="0"/>
        <v/>
      </c>
      <c r="K28" s="17" t="str">
        <f>IF('HOTEL Entry Form'!Z54="","",IF('HOTEL Entry Form'!$BJ54="YES",'HOTEL Entry Form'!Z54,""))</f>
        <v/>
      </c>
      <c r="L28" s="17" t="str">
        <f t="shared" si="1"/>
        <v/>
      </c>
    </row>
    <row r="29" spans="1:12">
      <c r="A29" s="17" t="str">
        <f>IF('HOTEL Entry Form'!$BJ55="YES",'HOTEL Entry Form'!H55,"")</f>
        <v/>
      </c>
      <c r="B29" s="17" t="str">
        <f>IF('HOTEL Entry Form'!$BJ55="YES",'HOTEL Entry Form'!C55,"")</f>
        <v/>
      </c>
      <c r="C29" s="17" t="str">
        <f>IF('HOTEL Entry Form'!$BJ55="YES",'HOTEL Entry Form'!D55,"")</f>
        <v/>
      </c>
      <c r="D29" s="17" t="str">
        <f>IF('HOTEL Entry Form'!$BJ55="YES",'HOTEL Entry Form'!J55,"")</f>
        <v/>
      </c>
      <c r="E29" s="17" t="str">
        <f>IF(B29="","",'HOTEL Entry Form'!$J$8)</f>
        <v/>
      </c>
      <c r="F29" s="17" t="str">
        <f>IF('HOTEL Entry Form'!$BJ55="YES",'HOTEL Entry Form'!E55,"")</f>
        <v/>
      </c>
      <c r="G29" s="18" t="str">
        <f>IF('HOTEL Entry Form'!$BJ55="YES",'HOTEL Entry Form'!F55,"")</f>
        <v/>
      </c>
      <c r="H29" s="17" t="str">
        <f>IF('HOTEL Entry Form'!$BJ55="YES",'HOTEL Entry Form'!I55,"")</f>
        <v/>
      </c>
      <c r="I29" s="17" t="str">
        <f>IF(B29="","",IF('HOTEL Entry Form'!$E$8="","",'HOTEL Entry Form'!$E$8))</f>
        <v/>
      </c>
      <c r="J29" s="17" t="str">
        <f t="shared" si="0"/>
        <v/>
      </c>
      <c r="K29" s="17" t="str">
        <f>IF('HOTEL Entry Form'!Z55="","",IF('HOTEL Entry Form'!$BJ55="YES",'HOTEL Entry Form'!Z55,""))</f>
        <v/>
      </c>
      <c r="L29" s="17" t="str">
        <f t="shared" si="1"/>
        <v/>
      </c>
    </row>
    <row r="30" spans="1:12">
      <c r="A30" s="17" t="str">
        <f>IF('HOTEL Entry Form'!$BJ57="YES",'HOTEL Entry Form'!H57,"")</f>
        <v/>
      </c>
      <c r="B30" s="17" t="str">
        <f>IF('HOTEL Entry Form'!$BJ57="YES",'HOTEL Entry Form'!C57,"")</f>
        <v/>
      </c>
      <c r="C30" s="17" t="str">
        <f>IF('HOTEL Entry Form'!$BJ57="YES",'HOTEL Entry Form'!D57,"")</f>
        <v/>
      </c>
      <c r="D30" s="17" t="str">
        <f>IF('HOTEL Entry Form'!$BJ57="YES",'HOTEL Entry Form'!J57,"")</f>
        <v/>
      </c>
      <c r="E30" s="17" t="str">
        <f>IF(B30="","",'HOTEL Entry Form'!$J$8)</f>
        <v/>
      </c>
      <c r="F30" s="17" t="str">
        <f>IF('HOTEL Entry Form'!$BJ57="YES",'HOTEL Entry Form'!E57,"")</f>
        <v/>
      </c>
      <c r="G30" s="18" t="str">
        <f>IF('HOTEL Entry Form'!$BJ57="YES",'HOTEL Entry Form'!F57,"")</f>
        <v/>
      </c>
      <c r="H30" s="17" t="str">
        <f>IF('HOTEL Entry Form'!$BJ57="YES",'HOTEL Entry Form'!I57,"")</f>
        <v/>
      </c>
      <c r="I30" s="17" t="str">
        <f>IF(B30="","",IF('HOTEL Entry Form'!$E$8="","",'HOTEL Entry Form'!$E$8))</f>
        <v/>
      </c>
      <c r="J30" s="17" t="str">
        <f t="shared" si="0"/>
        <v/>
      </c>
      <c r="K30" s="17" t="str">
        <f>IF('HOTEL Entry Form'!Z57="","",IF('HOTEL Entry Form'!$BJ57="YES",'HOTEL Entry Form'!Z57,""))</f>
        <v/>
      </c>
      <c r="L30" s="17" t="str">
        <f t="shared" si="1"/>
        <v/>
      </c>
    </row>
    <row r="31" spans="1:12">
      <c r="A31" s="17" t="str">
        <f>IF('HOTEL Entry Form'!$BJ58="YES",'HOTEL Entry Form'!H58,"")</f>
        <v/>
      </c>
      <c r="B31" s="17" t="str">
        <f>IF('HOTEL Entry Form'!$BJ58="YES",'HOTEL Entry Form'!C58,"")</f>
        <v/>
      </c>
      <c r="C31" s="17" t="str">
        <f>IF('HOTEL Entry Form'!$BJ58="YES",'HOTEL Entry Form'!D58,"")</f>
        <v/>
      </c>
      <c r="D31" s="17" t="str">
        <f>IF('HOTEL Entry Form'!$BJ58="YES",'HOTEL Entry Form'!J58,"")</f>
        <v/>
      </c>
      <c r="E31" s="17" t="str">
        <f>IF(B31="","",'HOTEL Entry Form'!$J$8)</f>
        <v/>
      </c>
      <c r="F31" s="17" t="str">
        <f>IF('HOTEL Entry Form'!$BJ58="YES",'HOTEL Entry Form'!E58,"")</f>
        <v/>
      </c>
      <c r="G31" s="18" t="str">
        <f>IF('HOTEL Entry Form'!$BJ58="YES",'HOTEL Entry Form'!F58,"")</f>
        <v/>
      </c>
      <c r="H31" s="17" t="str">
        <f>IF('HOTEL Entry Form'!$BJ58="YES",'HOTEL Entry Form'!I58,"")</f>
        <v/>
      </c>
      <c r="I31" s="17" t="str">
        <f>IF(B31="","",IF('HOTEL Entry Form'!$E$8="","",'HOTEL Entry Form'!$E$8))</f>
        <v/>
      </c>
      <c r="J31" s="17" t="str">
        <f t="shared" si="0"/>
        <v/>
      </c>
      <c r="K31" s="17" t="str">
        <f>IF('HOTEL Entry Form'!Z58="","",IF('HOTEL Entry Form'!$BJ58="YES",'HOTEL Entry Form'!Z58,""))</f>
        <v/>
      </c>
      <c r="L31" s="17" t="str">
        <f t="shared" si="1"/>
        <v/>
      </c>
    </row>
    <row r="32" spans="1:12">
      <c r="A32" s="17" t="str">
        <f>IF('HOTEL Entry Form'!$BJ60="YES",'HOTEL Entry Form'!H60,"")</f>
        <v/>
      </c>
      <c r="B32" s="17" t="str">
        <f>IF('HOTEL Entry Form'!$BJ60="YES",'HOTEL Entry Form'!C60,"")</f>
        <v/>
      </c>
      <c r="C32" s="17" t="str">
        <f>IF('HOTEL Entry Form'!$BJ60="YES",'HOTEL Entry Form'!D60,"")</f>
        <v/>
      </c>
      <c r="D32" s="17" t="str">
        <f>IF('HOTEL Entry Form'!$BJ60="YES",'HOTEL Entry Form'!J60,"")</f>
        <v/>
      </c>
      <c r="E32" s="17" t="str">
        <f>IF(B32="","",'HOTEL Entry Form'!$J$8)</f>
        <v/>
      </c>
      <c r="F32" s="17" t="str">
        <f>IF('HOTEL Entry Form'!$BJ60="YES",'HOTEL Entry Form'!E60,"")</f>
        <v/>
      </c>
      <c r="G32" s="18" t="str">
        <f>IF('HOTEL Entry Form'!$BJ60="YES",'HOTEL Entry Form'!F60,"")</f>
        <v/>
      </c>
      <c r="H32" s="17" t="str">
        <f>IF('HOTEL Entry Form'!$BJ60="YES",'HOTEL Entry Form'!I60,"")</f>
        <v/>
      </c>
      <c r="I32" s="17" t="str">
        <f>IF(B32="","",IF('HOTEL Entry Form'!$E$8="","",'HOTEL Entry Form'!$E$8))</f>
        <v/>
      </c>
      <c r="J32" s="17" t="str">
        <f t="shared" si="0"/>
        <v/>
      </c>
      <c r="K32" s="17" t="str">
        <f>IF('HOTEL Entry Form'!Z60="","",IF('HOTEL Entry Form'!$BJ60="YES",'HOTEL Entry Form'!Z60,""))</f>
        <v/>
      </c>
      <c r="L32" s="17" t="str">
        <f t="shared" si="1"/>
        <v/>
      </c>
    </row>
    <row r="33" spans="1:12">
      <c r="A33" s="17" t="str">
        <f>IF('HOTEL Entry Form'!$BJ61="YES",'HOTEL Entry Form'!H61,"")</f>
        <v/>
      </c>
      <c r="B33" s="17" t="str">
        <f>IF('HOTEL Entry Form'!$BJ61="YES",'HOTEL Entry Form'!C61,"")</f>
        <v/>
      </c>
      <c r="C33" s="17" t="str">
        <f>IF('HOTEL Entry Form'!$BJ61="YES",'HOTEL Entry Form'!D61,"")</f>
        <v/>
      </c>
      <c r="D33" s="17" t="str">
        <f>IF('HOTEL Entry Form'!$BJ61="YES",'HOTEL Entry Form'!J61,"")</f>
        <v/>
      </c>
      <c r="E33" s="17" t="str">
        <f>IF(B33="","",'HOTEL Entry Form'!$J$8)</f>
        <v/>
      </c>
      <c r="F33" s="17" t="str">
        <f>IF('HOTEL Entry Form'!$BJ61="YES",'HOTEL Entry Form'!E61,"")</f>
        <v/>
      </c>
      <c r="G33" s="18" t="str">
        <f>IF('HOTEL Entry Form'!$BJ61="YES",'HOTEL Entry Form'!F61,"")</f>
        <v/>
      </c>
      <c r="H33" s="17" t="str">
        <f>IF('HOTEL Entry Form'!$BJ61="YES",'HOTEL Entry Form'!I61,"")</f>
        <v/>
      </c>
      <c r="I33" s="17" t="str">
        <f>IF(B33="","",IF('HOTEL Entry Form'!$E$8="","",'HOTEL Entry Form'!$E$8))</f>
        <v/>
      </c>
      <c r="J33" s="17" t="str">
        <f t="shared" si="0"/>
        <v/>
      </c>
      <c r="K33" s="17" t="str">
        <f>IF('HOTEL Entry Form'!Z61="","",IF('HOTEL Entry Form'!$BJ61="YES",'HOTEL Entry Form'!Z61,""))</f>
        <v/>
      </c>
      <c r="L33" s="17" t="str">
        <f t="shared" si="1"/>
        <v/>
      </c>
    </row>
    <row r="34" spans="1:12">
      <c r="A34" s="17" t="str">
        <f>IF('HOTEL Entry Form'!$BJ63="YES",'HOTEL Entry Form'!H63,"")</f>
        <v/>
      </c>
      <c r="B34" s="17" t="str">
        <f>IF('HOTEL Entry Form'!$BJ63="YES",'HOTEL Entry Form'!C63,"")</f>
        <v/>
      </c>
      <c r="C34" s="17" t="str">
        <f>IF('HOTEL Entry Form'!$BJ63="YES",'HOTEL Entry Form'!D63,"")</f>
        <v/>
      </c>
      <c r="D34" s="17" t="str">
        <f>IF('HOTEL Entry Form'!$BJ63="YES",'HOTEL Entry Form'!J63,"")</f>
        <v/>
      </c>
      <c r="E34" s="17" t="str">
        <f>IF(B34="","",'HOTEL Entry Form'!$J$8)</f>
        <v/>
      </c>
      <c r="F34" s="17" t="str">
        <f>IF('HOTEL Entry Form'!$BJ63="YES",'HOTEL Entry Form'!E63,"")</f>
        <v/>
      </c>
      <c r="G34" s="18" t="str">
        <f>IF('HOTEL Entry Form'!$BJ63="YES",'HOTEL Entry Form'!F63,"")</f>
        <v/>
      </c>
      <c r="H34" s="17" t="str">
        <f>IF('HOTEL Entry Form'!$BJ63="YES",'HOTEL Entry Form'!I63,"")</f>
        <v/>
      </c>
      <c r="I34" s="17" t="str">
        <f>IF(B34="","",IF('HOTEL Entry Form'!$E$8="","",'HOTEL Entry Form'!$E$8))</f>
        <v/>
      </c>
      <c r="J34" s="17" t="str">
        <f t="shared" si="0"/>
        <v/>
      </c>
      <c r="K34" s="17" t="str">
        <f>IF('HOTEL Entry Form'!Z63="","",IF('HOTEL Entry Form'!$BJ63="YES",'HOTEL Entry Form'!Z63,""))</f>
        <v/>
      </c>
      <c r="L34" s="17" t="str">
        <f t="shared" si="1"/>
        <v/>
      </c>
    </row>
    <row r="35" spans="1:12">
      <c r="A35" s="17" t="str">
        <f>IF('HOTEL Entry Form'!$BJ64="YES",'HOTEL Entry Form'!H64,"")</f>
        <v/>
      </c>
      <c r="B35" s="17" t="str">
        <f>IF('HOTEL Entry Form'!$BJ64="YES",'HOTEL Entry Form'!C64,"")</f>
        <v/>
      </c>
      <c r="C35" s="17" t="str">
        <f>IF('HOTEL Entry Form'!$BJ64="YES",'HOTEL Entry Form'!D64,"")</f>
        <v/>
      </c>
      <c r="D35" s="17" t="str">
        <f>IF('HOTEL Entry Form'!$BJ64="YES",'HOTEL Entry Form'!J64,"")</f>
        <v/>
      </c>
      <c r="E35" s="17" t="str">
        <f>IF(B35="","",'HOTEL Entry Form'!$J$8)</f>
        <v/>
      </c>
      <c r="F35" s="17" t="str">
        <f>IF('HOTEL Entry Form'!$BJ64="YES",'HOTEL Entry Form'!E64,"")</f>
        <v/>
      </c>
      <c r="G35" s="18" t="str">
        <f>IF('HOTEL Entry Form'!$BJ64="YES",'HOTEL Entry Form'!F64,"")</f>
        <v/>
      </c>
      <c r="H35" s="17" t="str">
        <f>IF('HOTEL Entry Form'!$BJ64="YES",'HOTEL Entry Form'!I64,"")</f>
        <v/>
      </c>
      <c r="I35" s="17" t="str">
        <f>IF(B35="","",IF('HOTEL Entry Form'!$E$8="","",'HOTEL Entry Form'!$E$8))</f>
        <v/>
      </c>
      <c r="J35" s="17" t="str">
        <f t="shared" si="0"/>
        <v/>
      </c>
      <c r="K35" s="17" t="str">
        <f>IF('HOTEL Entry Form'!Z64="","",IF('HOTEL Entry Form'!$BJ64="YES",'HOTEL Entry Form'!Z64,""))</f>
        <v/>
      </c>
      <c r="L35" s="17" t="str">
        <f t="shared" si="1"/>
        <v/>
      </c>
    </row>
    <row r="36" spans="1:12">
      <c r="A36" s="17" t="str">
        <f>IF('HOTEL Entry Form'!$BJ66="YES",'HOTEL Entry Form'!H66,"")</f>
        <v/>
      </c>
      <c r="B36" s="17" t="str">
        <f>IF('HOTEL Entry Form'!$BJ66="YES",'HOTEL Entry Form'!C66,"")</f>
        <v/>
      </c>
      <c r="C36" s="17" t="str">
        <f>IF('HOTEL Entry Form'!$BJ66="YES",'HOTEL Entry Form'!D66,"")</f>
        <v/>
      </c>
      <c r="D36" s="17" t="str">
        <f>IF('HOTEL Entry Form'!$BJ66="YES",'HOTEL Entry Form'!J66,"")</f>
        <v/>
      </c>
      <c r="E36" s="17" t="str">
        <f>IF(B36="","",'HOTEL Entry Form'!$J$8)</f>
        <v/>
      </c>
      <c r="F36" s="17" t="str">
        <f>IF('HOTEL Entry Form'!$BJ66="YES",'HOTEL Entry Form'!E66,"")</f>
        <v/>
      </c>
      <c r="G36" s="18" t="str">
        <f>IF('HOTEL Entry Form'!$BJ66="YES",'HOTEL Entry Form'!F66,"")</f>
        <v/>
      </c>
      <c r="H36" s="17" t="str">
        <f>IF('HOTEL Entry Form'!$BJ66="YES",'HOTEL Entry Form'!I66,"")</f>
        <v/>
      </c>
      <c r="I36" s="17" t="str">
        <f>IF(B36="","",IF('HOTEL Entry Form'!$E$8="","",'HOTEL Entry Form'!$E$8))</f>
        <v/>
      </c>
      <c r="J36" s="17" t="str">
        <f t="shared" si="0"/>
        <v/>
      </c>
      <c r="K36" s="17" t="str">
        <f>IF('HOTEL Entry Form'!Z66="","",IF('HOTEL Entry Form'!$BJ66="YES",'HOTEL Entry Form'!Z66,""))</f>
        <v/>
      </c>
      <c r="L36" s="17" t="str">
        <f t="shared" si="1"/>
        <v/>
      </c>
    </row>
    <row r="37" spans="1:12">
      <c r="A37" s="17" t="str">
        <f>IF('HOTEL Entry Form'!$BJ67="YES",'HOTEL Entry Form'!H67,"")</f>
        <v/>
      </c>
      <c r="B37" s="17" t="str">
        <f>IF('HOTEL Entry Form'!$BJ67="YES",'HOTEL Entry Form'!C67,"")</f>
        <v/>
      </c>
      <c r="C37" s="17" t="str">
        <f>IF('HOTEL Entry Form'!$BJ67="YES",'HOTEL Entry Form'!D67,"")</f>
        <v/>
      </c>
      <c r="D37" s="17" t="str">
        <f>IF('HOTEL Entry Form'!$BJ67="YES",'HOTEL Entry Form'!J67,"")</f>
        <v/>
      </c>
      <c r="E37" s="17" t="str">
        <f>IF(B37="","",'HOTEL Entry Form'!$J$8)</f>
        <v/>
      </c>
      <c r="F37" s="17" t="str">
        <f>IF('HOTEL Entry Form'!$BJ67="YES",'HOTEL Entry Form'!E67,"")</f>
        <v/>
      </c>
      <c r="G37" s="18" t="str">
        <f>IF('HOTEL Entry Form'!$BJ67="YES",'HOTEL Entry Form'!F67,"")</f>
        <v/>
      </c>
      <c r="H37" s="17" t="str">
        <f>IF('HOTEL Entry Form'!$BJ67="YES",'HOTEL Entry Form'!I67,"")</f>
        <v/>
      </c>
      <c r="I37" s="17" t="str">
        <f>IF(B37="","",IF('HOTEL Entry Form'!$E$8="","",'HOTEL Entry Form'!$E$8))</f>
        <v/>
      </c>
      <c r="J37" s="17" t="str">
        <f t="shared" si="0"/>
        <v/>
      </c>
      <c r="K37" s="17" t="str">
        <f>IF('HOTEL Entry Form'!Z67="","",IF('HOTEL Entry Form'!$BJ67="YES",'HOTEL Entry Form'!Z67,""))</f>
        <v/>
      </c>
      <c r="L37" s="17" t="str">
        <f t="shared" si="1"/>
        <v/>
      </c>
    </row>
    <row r="38" spans="1:12">
      <c r="A38" s="17" t="str">
        <f>IF('HOTEL Entry Form'!$BJ69="YES",'HOTEL Entry Form'!H69,"")</f>
        <v/>
      </c>
      <c r="B38" s="17" t="str">
        <f>IF('HOTEL Entry Form'!$BJ69="YES",'HOTEL Entry Form'!C69,"")</f>
        <v/>
      </c>
      <c r="C38" s="17" t="str">
        <f>IF('HOTEL Entry Form'!$BJ69="YES",'HOTEL Entry Form'!D69,"")</f>
        <v/>
      </c>
      <c r="D38" s="17" t="str">
        <f>IF('HOTEL Entry Form'!$BJ69="YES",'HOTEL Entry Form'!J69,"")</f>
        <v/>
      </c>
      <c r="E38" s="17" t="str">
        <f>IF(B38="","",'HOTEL Entry Form'!$J$8)</f>
        <v/>
      </c>
      <c r="F38" s="17" t="str">
        <f>IF('HOTEL Entry Form'!$BJ69="YES",'HOTEL Entry Form'!E69,"")</f>
        <v/>
      </c>
      <c r="G38" s="18" t="str">
        <f>IF('HOTEL Entry Form'!$BJ69="YES",'HOTEL Entry Form'!F69,"")</f>
        <v/>
      </c>
      <c r="H38" s="17" t="str">
        <f>IF('HOTEL Entry Form'!$BJ69="YES",'HOTEL Entry Form'!I69,"")</f>
        <v/>
      </c>
      <c r="I38" s="17" t="str">
        <f>IF(B38="","",IF('HOTEL Entry Form'!$E$8="","",'HOTEL Entry Form'!$E$8))</f>
        <v/>
      </c>
      <c r="J38" s="17" t="str">
        <f t="shared" si="0"/>
        <v/>
      </c>
      <c r="K38" s="17" t="str">
        <f>IF('HOTEL Entry Form'!Z69="","",IF('HOTEL Entry Form'!$BJ69="YES",'HOTEL Entry Form'!Z69,""))</f>
        <v/>
      </c>
      <c r="L38" s="17" t="str">
        <f t="shared" si="1"/>
        <v/>
      </c>
    </row>
    <row r="39" spans="1:12">
      <c r="A39" s="17" t="str">
        <f>IF('HOTEL Entry Form'!$BJ70="YES",'HOTEL Entry Form'!H70,"")</f>
        <v/>
      </c>
      <c r="B39" s="17" t="str">
        <f>IF('HOTEL Entry Form'!$BJ70="YES",'HOTEL Entry Form'!C70,"")</f>
        <v/>
      </c>
      <c r="C39" s="17" t="str">
        <f>IF('HOTEL Entry Form'!$BJ70="YES",'HOTEL Entry Form'!D70,"")</f>
        <v/>
      </c>
      <c r="D39" s="17" t="str">
        <f>IF('HOTEL Entry Form'!$BJ70="YES",'HOTEL Entry Form'!J70,"")</f>
        <v/>
      </c>
      <c r="E39" s="17" t="str">
        <f>IF(B39="","",'HOTEL Entry Form'!$J$8)</f>
        <v/>
      </c>
      <c r="F39" s="17" t="str">
        <f>IF('HOTEL Entry Form'!$BJ70="YES",'HOTEL Entry Form'!E70,"")</f>
        <v/>
      </c>
      <c r="G39" s="18" t="str">
        <f>IF('HOTEL Entry Form'!$BJ70="YES",'HOTEL Entry Form'!F70,"")</f>
        <v/>
      </c>
      <c r="H39" s="17" t="str">
        <f>IF('HOTEL Entry Form'!$BJ70="YES",'HOTEL Entry Form'!I70,"")</f>
        <v/>
      </c>
      <c r="I39" s="17" t="str">
        <f>IF(B39="","",IF('HOTEL Entry Form'!$E$8="","",'HOTEL Entry Form'!$E$8))</f>
        <v/>
      </c>
      <c r="J39" s="17" t="str">
        <f t="shared" si="0"/>
        <v/>
      </c>
      <c r="K39" s="17" t="str">
        <f>IF('HOTEL Entry Form'!Z70="","",IF('HOTEL Entry Form'!$BJ70="YES",'HOTEL Entry Form'!Z70,""))</f>
        <v/>
      </c>
      <c r="L39" s="17" t="str">
        <f t="shared" si="1"/>
        <v/>
      </c>
    </row>
    <row r="40" spans="1:12">
      <c r="A40" s="17" t="str">
        <f>IF('HOTEL Entry Form'!$BJ72="YES",'HOTEL Entry Form'!H72,"")</f>
        <v/>
      </c>
      <c r="B40" s="17" t="str">
        <f>IF('HOTEL Entry Form'!$BJ72="YES",'HOTEL Entry Form'!C72,"")</f>
        <v/>
      </c>
      <c r="C40" s="17" t="str">
        <f>IF('HOTEL Entry Form'!$BJ72="YES",'HOTEL Entry Form'!D72,"")</f>
        <v/>
      </c>
      <c r="D40" s="17" t="str">
        <f>IF('HOTEL Entry Form'!$BJ72="YES",'HOTEL Entry Form'!J72,"")</f>
        <v/>
      </c>
      <c r="E40" s="17" t="str">
        <f>IF(B40="","",'HOTEL Entry Form'!$J$8)</f>
        <v/>
      </c>
      <c r="F40" s="17" t="str">
        <f>IF('HOTEL Entry Form'!$BJ72="YES",'HOTEL Entry Form'!E72,"")</f>
        <v/>
      </c>
      <c r="G40" s="18" t="str">
        <f>IF('HOTEL Entry Form'!$BJ72="YES",'HOTEL Entry Form'!F72,"")</f>
        <v/>
      </c>
      <c r="H40" s="17" t="str">
        <f>IF('HOTEL Entry Form'!$BJ72="YES",'HOTEL Entry Form'!I72,"")</f>
        <v/>
      </c>
      <c r="I40" s="17" t="str">
        <f>IF(B40="","",IF('HOTEL Entry Form'!$E$8="","",'HOTEL Entry Form'!$E$8))</f>
        <v/>
      </c>
      <c r="J40" s="17" t="str">
        <f t="shared" si="0"/>
        <v/>
      </c>
      <c r="K40" s="17" t="str">
        <f>IF('HOTEL Entry Form'!Z72="","",IF('HOTEL Entry Form'!$BJ72="YES",'HOTEL Entry Form'!Z72,""))</f>
        <v/>
      </c>
      <c r="L40" s="17" t="str">
        <f t="shared" si="1"/>
        <v/>
      </c>
    </row>
    <row r="41" spans="1:12">
      <c r="A41" s="17" t="str">
        <f>IF('HOTEL Entry Form'!$BJ73="YES",'HOTEL Entry Form'!H73,"")</f>
        <v/>
      </c>
      <c r="B41" s="17" t="str">
        <f>IF('HOTEL Entry Form'!$BJ73="YES",'HOTEL Entry Form'!C73,"")</f>
        <v/>
      </c>
      <c r="C41" s="17" t="str">
        <f>IF('HOTEL Entry Form'!$BJ73="YES",'HOTEL Entry Form'!D73,"")</f>
        <v/>
      </c>
      <c r="D41" s="17" t="str">
        <f>IF('HOTEL Entry Form'!$BJ73="YES",'HOTEL Entry Form'!J73,"")</f>
        <v/>
      </c>
      <c r="E41" s="17" t="str">
        <f>IF(B41="","",'HOTEL Entry Form'!$J$8)</f>
        <v/>
      </c>
      <c r="F41" s="17" t="str">
        <f>IF('HOTEL Entry Form'!$BJ73="YES",'HOTEL Entry Form'!E73,"")</f>
        <v/>
      </c>
      <c r="G41" s="18" t="str">
        <f>IF('HOTEL Entry Form'!$BJ73="YES",'HOTEL Entry Form'!F73,"")</f>
        <v/>
      </c>
      <c r="H41" s="17" t="str">
        <f>IF('HOTEL Entry Form'!$BJ73="YES",'HOTEL Entry Form'!I73,"")</f>
        <v/>
      </c>
      <c r="I41" s="17" t="str">
        <f>IF(B41="","",IF('HOTEL Entry Form'!$E$8="","",'HOTEL Entry Form'!$E$8))</f>
        <v/>
      </c>
      <c r="J41" s="17" t="str">
        <f t="shared" si="0"/>
        <v/>
      </c>
      <c r="K41" s="17" t="str">
        <f>IF('HOTEL Entry Form'!Z73="","",IF('HOTEL Entry Form'!$BJ73="YES",'HOTEL Entry Form'!Z73,""))</f>
        <v/>
      </c>
      <c r="L41" s="17" t="str">
        <f t="shared" si="1"/>
        <v/>
      </c>
    </row>
    <row r="42" spans="1:12">
      <c r="A42" s="17" t="str">
        <f>IF('HOTEL Entry Form'!$BJ75="YES",'HOTEL Entry Form'!H75,"")</f>
        <v/>
      </c>
      <c r="B42" s="17" t="str">
        <f>IF('HOTEL Entry Form'!$BJ75="YES",'HOTEL Entry Form'!C75,"")</f>
        <v/>
      </c>
      <c r="C42" s="17" t="str">
        <f>IF('HOTEL Entry Form'!$BJ75="YES",'HOTEL Entry Form'!D75,"")</f>
        <v/>
      </c>
      <c r="D42" s="17" t="str">
        <f>IF('HOTEL Entry Form'!$BJ75="YES",'HOTEL Entry Form'!J75,"")</f>
        <v/>
      </c>
      <c r="E42" s="17" t="str">
        <f>IF(B42="","",'HOTEL Entry Form'!$J$8)</f>
        <v/>
      </c>
      <c r="F42" s="17" t="str">
        <f>IF('HOTEL Entry Form'!$BJ75="YES",'HOTEL Entry Form'!E75,"")</f>
        <v/>
      </c>
      <c r="G42" s="18" t="str">
        <f>IF('HOTEL Entry Form'!$BJ75="YES",'HOTEL Entry Form'!F75,"")</f>
        <v/>
      </c>
      <c r="H42" s="17" t="str">
        <f>IF('HOTEL Entry Form'!$BJ75="YES",'HOTEL Entry Form'!I75,"")</f>
        <v/>
      </c>
      <c r="I42" s="17" t="str">
        <f>IF(B42="","",IF('HOTEL Entry Form'!$E$8="","",'HOTEL Entry Form'!$E$8))</f>
        <v/>
      </c>
      <c r="J42" s="17" t="str">
        <f t="shared" si="0"/>
        <v/>
      </c>
      <c r="K42" s="17" t="str">
        <f>IF('HOTEL Entry Form'!Z75="","",IF('HOTEL Entry Form'!$BJ75="YES",'HOTEL Entry Form'!Z75,""))</f>
        <v/>
      </c>
      <c r="L42" s="17" t="str">
        <f t="shared" si="1"/>
        <v/>
      </c>
    </row>
    <row r="43" spans="1:12">
      <c r="A43" s="17" t="str">
        <f>IF('HOTEL Entry Form'!$BJ76="YES",'HOTEL Entry Form'!H76,"")</f>
        <v/>
      </c>
      <c r="B43" s="17" t="str">
        <f>IF('HOTEL Entry Form'!$BJ76="YES",'HOTEL Entry Form'!C76,"")</f>
        <v/>
      </c>
      <c r="C43" s="17" t="str">
        <f>IF('HOTEL Entry Form'!$BJ76="YES",'HOTEL Entry Form'!D76,"")</f>
        <v/>
      </c>
      <c r="D43" s="17" t="str">
        <f>IF('HOTEL Entry Form'!$BJ76="YES",'HOTEL Entry Form'!J76,"")</f>
        <v/>
      </c>
      <c r="E43" s="17" t="str">
        <f>IF(B43="","",'HOTEL Entry Form'!$J$8)</f>
        <v/>
      </c>
      <c r="F43" s="17" t="str">
        <f>IF('HOTEL Entry Form'!$BJ76="YES",'HOTEL Entry Form'!E76,"")</f>
        <v/>
      </c>
      <c r="G43" s="18" t="str">
        <f>IF('HOTEL Entry Form'!$BJ76="YES",'HOTEL Entry Form'!F76,"")</f>
        <v/>
      </c>
      <c r="H43" s="17" t="str">
        <f>IF('HOTEL Entry Form'!$BJ76="YES",'HOTEL Entry Form'!I76,"")</f>
        <v/>
      </c>
      <c r="I43" s="17" t="str">
        <f>IF(B43="","",IF('HOTEL Entry Form'!$E$8="","",'HOTEL Entry Form'!$E$8))</f>
        <v/>
      </c>
      <c r="J43" s="17" t="str">
        <f t="shared" si="0"/>
        <v/>
      </c>
      <c r="K43" s="17" t="str">
        <f>IF('HOTEL Entry Form'!Z76="","",IF('HOTEL Entry Form'!$BJ76="YES",'HOTEL Entry Form'!Z76,""))</f>
        <v/>
      </c>
      <c r="L43" s="17" t="str">
        <f t="shared" si="1"/>
        <v/>
      </c>
    </row>
    <row r="44" spans="1:12">
      <c r="A44" s="17" t="str">
        <f>IF('HOTEL Entry Form'!$BJ78="YES",'HOTEL Entry Form'!H78,"")</f>
        <v/>
      </c>
      <c r="B44" s="17" t="str">
        <f>IF('HOTEL Entry Form'!$BJ78="YES",'HOTEL Entry Form'!C78,"")</f>
        <v/>
      </c>
      <c r="C44" s="17" t="str">
        <f>IF('HOTEL Entry Form'!$BJ78="YES",'HOTEL Entry Form'!D78,"")</f>
        <v/>
      </c>
      <c r="D44" s="17" t="str">
        <f>IF('HOTEL Entry Form'!$BJ78="YES",'HOTEL Entry Form'!J78,"")</f>
        <v/>
      </c>
      <c r="E44" s="17" t="str">
        <f>IF(B44="","",'HOTEL Entry Form'!$J$8)</f>
        <v/>
      </c>
      <c r="F44" s="17" t="str">
        <f>IF('HOTEL Entry Form'!$BJ78="YES",'HOTEL Entry Form'!E78,"")</f>
        <v/>
      </c>
      <c r="G44" s="18" t="str">
        <f>IF('HOTEL Entry Form'!$BJ78="YES",'HOTEL Entry Form'!F78,"")</f>
        <v/>
      </c>
      <c r="H44" s="17" t="str">
        <f>IF('HOTEL Entry Form'!$BJ78="YES",'HOTEL Entry Form'!I78,"")</f>
        <v/>
      </c>
      <c r="I44" s="17" t="str">
        <f>IF(B44="","",IF('HOTEL Entry Form'!$E$8="","",'HOTEL Entry Form'!$E$8))</f>
        <v/>
      </c>
      <c r="J44" s="17" t="str">
        <f t="shared" si="0"/>
        <v/>
      </c>
      <c r="K44" s="17" t="str">
        <f>IF('HOTEL Entry Form'!Z78="","",IF('HOTEL Entry Form'!$BJ78="YES",'HOTEL Entry Form'!Z78,""))</f>
        <v/>
      </c>
      <c r="L44" s="17" t="str">
        <f t="shared" si="1"/>
        <v/>
      </c>
    </row>
    <row r="45" spans="1:12">
      <c r="A45" s="17" t="str">
        <f>IF('HOTEL Entry Form'!$BJ79="YES",'HOTEL Entry Form'!H79,"")</f>
        <v/>
      </c>
      <c r="B45" s="17" t="str">
        <f>IF('HOTEL Entry Form'!$BJ79="YES",'HOTEL Entry Form'!C79,"")</f>
        <v/>
      </c>
      <c r="C45" s="17" t="str">
        <f>IF('HOTEL Entry Form'!$BJ79="YES",'HOTEL Entry Form'!D79,"")</f>
        <v/>
      </c>
      <c r="D45" s="17" t="str">
        <f>IF('HOTEL Entry Form'!$BJ79="YES",'HOTEL Entry Form'!J79,"")</f>
        <v/>
      </c>
      <c r="E45" s="17" t="str">
        <f>IF(B45="","",'HOTEL Entry Form'!$J$8)</f>
        <v/>
      </c>
      <c r="F45" s="17" t="str">
        <f>IF('HOTEL Entry Form'!$BJ79="YES",'HOTEL Entry Form'!E79,"")</f>
        <v/>
      </c>
      <c r="G45" s="18" t="str">
        <f>IF('HOTEL Entry Form'!$BJ79="YES",'HOTEL Entry Form'!F79,"")</f>
        <v/>
      </c>
      <c r="H45" s="17" t="str">
        <f>IF('HOTEL Entry Form'!$BJ79="YES",'HOTEL Entry Form'!I79,"")</f>
        <v/>
      </c>
      <c r="I45" s="17" t="str">
        <f>IF(B45="","",IF('HOTEL Entry Form'!$E$8="","",'HOTEL Entry Form'!$E$8))</f>
        <v/>
      </c>
      <c r="J45" s="17" t="str">
        <f t="shared" si="0"/>
        <v/>
      </c>
      <c r="K45" s="17" t="str">
        <f>IF('HOTEL Entry Form'!Z79="","",IF('HOTEL Entry Form'!$BJ79="YES",'HOTEL Entry Form'!Z79,""))</f>
        <v/>
      </c>
      <c r="L45" s="17" t="str">
        <f t="shared" si="1"/>
        <v/>
      </c>
    </row>
    <row r="46" spans="1:12">
      <c r="A46" s="17" t="str">
        <f>IF('HOTEL Entry Form'!$BJ81="YES",'HOTEL Entry Form'!H81,"")</f>
        <v/>
      </c>
      <c r="B46" s="17" t="str">
        <f>IF('HOTEL Entry Form'!$BJ81="YES",'HOTEL Entry Form'!C81,"")</f>
        <v/>
      </c>
      <c r="C46" s="17" t="str">
        <f>IF('HOTEL Entry Form'!$BJ81="YES",'HOTEL Entry Form'!D81,"")</f>
        <v/>
      </c>
      <c r="D46" s="17" t="str">
        <f>IF('HOTEL Entry Form'!$BJ81="YES",'HOTEL Entry Form'!J81,"")</f>
        <v/>
      </c>
      <c r="E46" s="17" t="str">
        <f>IF(B46="","",'HOTEL Entry Form'!$J$8)</f>
        <v/>
      </c>
      <c r="F46" s="17" t="str">
        <f>IF('HOTEL Entry Form'!$BJ81="YES",'HOTEL Entry Form'!E81,"")</f>
        <v/>
      </c>
      <c r="G46" s="18" t="str">
        <f>IF('HOTEL Entry Form'!$BJ81="YES",'HOTEL Entry Form'!F81,"")</f>
        <v/>
      </c>
      <c r="H46" s="17" t="str">
        <f>IF('HOTEL Entry Form'!$BJ81="YES",'HOTEL Entry Form'!I81,"")</f>
        <v/>
      </c>
      <c r="I46" s="17" t="str">
        <f>IF(B46="","",IF('HOTEL Entry Form'!$E$8="","",'HOTEL Entry Form'!$E$8))</f>
        <v/>
      </c>
      <c r="J46" s="17" t="str">
        <f t="shared" si="0"/>
        <v/>
      </c>
      <c r="K46" s="17" t="str">
        <f>IF('HOTEL Entry Form'!Z81="","",IF('HOTEL Entry Form'!$BJ81="YES",'HOTEL Entry Form'!Z81,""))</f>
        <v/>
      </c>
      <c r="L46" s="17" t="str">
        <f t="shared" si="1"/>
        <v/>
      </c>
    </row>
    <row r="47" spans="1:12">
      <c r="A47" s="17" t="str">
        <f>IF('HOTEL Entry Form'!$BJ82="YES",'HOTEL Entry Form'!H82,"")</f>
        <v/>
      </c>
      <c r="B47" s="17" t="str">
        <f>IF('HOTEL Entry Form'!$BJ82="YES",'HOTEL Entry Form'!C82,"")</f>
        <v/>
      </c>
      <c r="C47" s="17" t="str">
        <f>IF('HOTEL Entry Form'!$BJ82="YES",'HOTEL Entry Form'!D82,"")</f>
        <v/>
      </c>
      <c r="D47" s="17" t="str">
        <f>IF('HOTEL Entry Form'!$BJ82="YES",'HOTEL Entry Form'!J82,"")</f>
        <v/>
      </c>
      <c r="E47" s="17" t="str">
        <f>IF(B47="","",'HOTEL Entry Form'!$J$8)</f>
        <v/>
      </c>
      <c r="F47" s="17" t="str">
        <f>IF('HOTEL Entry Form'!$BJ82="YES",'HOTEL Entry Form'!E82,"")</f>
        <v/>
      </c>
      <c r="G47" s="18" t="str">
        <f>IF('HOTEL Entry Form'!$BJ82="YES",'HOTEL Entry Form'!F82,"")</f>
        <v/>
      </c>
      <c r="H47" s="17" t="str">
        <f>IF('HOTEL Entry Form'!$BJ82="YES",'HOTEL Entry Form'!I82,"")</f>
        <v/>
      </c>
      <c r="I47" s="17" t="str">
        <f>IF(B47="","",IF('HOTEL Entry Form'!$E$8="","",'HOTEL Entry Form'!$E$8))</f>
        <v/>
      </c>
      <c r="J47" s="17" t="str">
        <f t="shared" si="0"/>
        <v/>
      </c>
      <c r="K47" s="17" t="str">
        <f>IF('HOTEL Entry Form'!Z82="","",IF('HOTEL Entry Form'!$BJ82="YES",'HOTEL Entry Form'!Z82,""))</f>
        <v/>
      </c>
      <c r="L47" s="17" t="str">
        <f t="shared" si="1"/>
        <v/>
      </c>
    </row>
    <row r="48" spans="1:12">
      <c r="A48" s="17" t="str">
        <f>IF('HOTEL Entry Form'!$BJ84="YES",'HOTEL Entry Form'!H84,"")</f>
        <v/>
      </c>
      <c r="B48" s="17" t="str">
        <f>IF('HOTEL Entry Form'!$BJ84="YES",'HOTEL Entry Form'!C84,"")</f>
        <v/>
      </c>
      <c r="C48" s="17" t="str">
        <f>IF('HOTEL Entry Form'!$BJ84="YES",'HOTEL Entry Form'!D84,"")</f>
        <v/>
      </c>
      <c r="D48" s="17" t="str">
        <f>IF('HOTEL Entry Form'!$BJ84="YES",'HOTEL Entry Form'!J84,"")</f>
        <v/>
      </c>
      <c r="E48" s="17" t="str">
        <f>IF(B48="","",'HOTEL Entry Form'!$J$8)</f>
        <v/>
      </c>
      <c r="F48" s="17" t="str">
        <f>IF('HOTEL Entry Form'!$BJ84="YES",'HOTEL Entry Form'!E84,"")</f>
        <v/>
      </c>
      <c r="G48" s="18" t="str">
        <f>IF('HOTEL Entry Form'!$BJ84="YES",'HOTEL Entry Form'!F84,"")</f>
        <v/>
      </c>
      <c r="H48" s="17" t="str">
        <f>IF('HOTEL Entry Form'!$BJ84="YES",'HOTEL Entry Form'!I84,"")</f>
        <v/>
      </c>
      <c r="I48" s="17" t="str">
        <f>IF(B48="","",IF('HOTEL Entry Form'!$E$8="","",'HOTEL Entry Form'!$E$8))</f>
        <v/>
      </c>
      <c r="J48" s="17" t="str">
        <f t="shared" si="0"/>
        <v/>
      </c>
      <c r="K48" s="17" t="str">
        <f>IF('HOTEL Entry Form'!Z84="","",IF('HOTEL Entry Form'!$BJ84="YES",'HOTEL Entry Form'!Z84,""))</f>
        <v/>
      </c>
      <c r="L48" s="17" t="str">
        <f t="shared" si="1"/>
        <v/>
      </c>
    </row>
    <row r="49" spans="1:12">
      <c r="A49" s="17" t="str">
        <f>IF('HOTEL Entry Form'!$BJ85="YES",'HOTEL Entry Form'!H85,"")</f>
        <v/>
      </c>
      <c r="B49" s="17" t="str">
        <f>IF('HOTEL Entry Form'!$BJ85="YES",'HOTEL Entry Form'!C85,"")</f>
        <v/>
      </c>
      <c r="C49" s="17" t="str">
        <f>IF('HOTEL Entry Form'!$BJ85="YES",'HOTEL Entry Form'!D85,"")</f>
        <v/>
      </c>
      <c r="D49" s="17" t="str">
        <f>IF('HOTEL Entry Form'!$BJ85="YES",'HOTEL Entry Form'!J85,"")</f>
        <v/>
      </c>
      <c r="E49" s="17" t="str">
        <f>IF(B49="","",'HOTEL Entry Form'!$J$8)</f>
        <v/>
      </c>
      <c r="F49" s="17" t="str">
        <f>IF('HOTEL Entry Form'!$BJ85="YES",'HOTEL Entry Form'!E85,"")</f>
        <v/>
      </c>
      <c r="G49" s="18" t="str">
        <f>IF('HOTEL Entry Form'!$BJ85="YES",'HOTEL Entry Form'!F85,"")</f>
        <v/>
      </c>
      <c r="H49" s="17" t="str">
        <f>IF('HOTEL Entry Form'!$BJ85="YES",'HOTEL Entry Form'!I85,"")</f>
        <v/>
      </c>
      <c r="I49" s="17" t="str">
        <f>IF(B49="","",IF('HOTEL Entry Form'!$E$8="","",'HOTEL Entry Form'!$E$8))</f>
        <v/>
      </c>
      <c r="J49" s="17" t="str">
        <f t="shared" si="0"/>
        <v/>
      </c>
      <c r="K49" s="17" t="str">
        <f>IF('HOTEL Entry Form'!Z85="","",IF('HOTEL Entry Form'!$BJ85="YES",'HOTEL Entry Form'!Z85,""))</f>
        <v/>
      </c>
      <c r="L49" s="17" t="str">
        <f t="shared" si="1"/>
        <v/>
      </c>
    </row>
    <row r="50" spans="1:12">
      <c r="A50" s="17" t="str">
        <f>IF('HOTEL Entry Form'!$BJ87="YES",'HOTEL Entry Form'!H87,"")</f>
        <v/>
      </c>
      <c r="B50" s="17" t="str">
        <f>IF('HOTEL Entry Form'!$BJ87="YES",'HOTEL Entry Form'!C87,"")</f>
        <v/>
      </c>
      <c r="C50" s="17" t="str">
        <f>IF('HOTEL Entry Form'!$BJ87="YES",'HOTEL Entry Form'!D87,"")</f>
        <v/>
      </c>
      <c r="D50" s="17" t="str">
        <f>IF('HOTEL Entry Form'!$BJ87="YES",'HOTEL Entry Form'!J87,"")</f>
        <v/>
      </c>
      <c r="E50" s="17" t="str">
        <f>IF(B50="","",'HOTEL Entry Form'!$J$8)</f>
        <v/>
      </c>
      <c r="F50" s="17" t="str">
        <f>IF('HOTEL Entry Form'!$BJ87="YES",'HOTEL Entry Form'!E87,"")</f>
        <v/>
      </c>
      <c r="G50" s="18" t="str">
        <f>IF('HOTEL Entry Form'!$BJ87="YES",'HOTEL Entry Form'!F87,"")</f>
        <v/>
      </c>
      <c r="H50" s="17" t="str">
        <f>IF('HOTEL Entry Form'!$BJ87="YES",'HOTEL Entry Form'!I87,"")</f>
        <v/>
      </c>
      <c r="I50" s="17" t="str">
        <f>IF(B50="","",IF('HOTEL Entry Form'!$E$8="","",'HOTEL Entry Form'!$E$8))</f>
        <v/>
      </c>
      <c r="J50" s="17" t="str">
        <f t="shared" si="0"/>
        <v/>
      </c>
      <c r="K50" s="17" t="str">
        <f>IF('HOTEL Entry Form'!Z87="","",IF('HOTEL Entry Form'!$BJ87="YES",'HOTEL Entry Form'!Z87,""))</f>
        <v/>
      </c>
      <c r="L50" s="17" t="str">
        <f t="shared" si="1"/>
        <v/>
      </c>
    </row>
    <row r="51" spans="1:12">
      <c r="A51" s="17" t="str">
        <f>IF('HOTEL Entry Form'!$BJ88="YES",'HOTEL Entry Form'!H88,"")</f>
        <v/>
      </c>
      <c r="B51" s="17" t="str">
        <f>IF('HOTEL Entry Form'!$BJ88="YES",'HOTEL Entry Form'!C88,"")</f>
        <v/>
      </c>
      <c r="C51" s="17" t="str">
        <f>IF('HOTEL Entry Form'!$BJ88="YES",'HOTEL Entry Form'!D88,"")</f>
        <v/>
      </c>
      <c r="D51" s="17" t="str">
        <f>IF('HOTEL Entry Form'!$BJ88="YES",'HOTEL Entry Form'!J88,"")</f>
        <v/>
      </c>
      <c r="E51" s="17" t="str">
        <f>IF(B51="","",'HOTEL Entry Form'!$J$8)</f>
        <v/>
      </c>
      <c r="F51" s="17" t="str">
        <f>IF('HOTEL Entry Form'!$BJ88="YES",'HOTEL Entry Form'!E88,"")</f>
        <v/>
      </c>
      <c r="G51" s="18" t="str">
        <f>IF('HOTEL Entry Form'!$BJ88="YES",'HOTEL Entry Form'!F88,"")</f>
        <v/>
      </c>
      <c r="H51" s="17" t="str">
        <f>IF('HOTEL Entry Form'!$BJ88="YES",'HOTEL Entry Form'!I88,"")</f>
        <v/>
      </c>
      <c r="I51" s="17" t="str">
        <f>IF(B51="","",IF('HOTEL Entry Form'!$E$8="","",'HOTEL Entry Form'!$E$8))</f>
        <v/>
      </c>
      <c r="J51" s="17" t="str">
        <f t="shared" si="0"/>
        <v/>
      </c>
      <c r="K51" s="17" t="str">
        <f>IF('HOTEL Entry Form'!Z88="","",IF('HOTEL Entry Form'!$BJ88="YES",'HOTEL Entry Form'!Z88,""))</f>
        <v/>
      </c>
      <c r="L51" s="17" t="str">
        <f t="shared" si="1"/>
        <v/>
      </c>
    </row>
    <row r="52" spans="1:12">
      <c r="A52" s="17" t="str">
        <f>IF('HOTEL Entry Form'!$BJ90="YES",'HOTEL Entry Form'!H90,"")</f>
        <v/>
      </c>
      <c r="B52" s="17" t="str">
        <f>IF('HOTEL Entry Form'!$BJ90="YES",'HOTEL Entry Form'!C90,"")</f>
        <v/>
      </c>
      <c r="C52" s="17" t="str">
        <f>IF('HOTEL Entry Form'!$BJ90="YES",'HOTEL Entry Form'!D90,"")</f>
        <v/>
      </c>
      <c r="D52" s="17" t="str">
        <f>IF('HOTEL Entry Form'!$BJ90="YES",'HOTEL Entry Form'!J90,"")</f>
        <v/>
      </c>
      <c r="E52" s="17" t="str">
        <f>IF(B52="","",'HOTEL Entry Form'!$J$8)</f>
        <v/>
      </c>
      <c r="F52" s="17" t="str">
        <f>IF('HOTEL Entry Form'!$BJ90="YES",'HOTEL Entry Form'!E90,"")</f>
        <v/>
      </c>
      <c r="G52" s="18" t="str">
        <f>IF('HOTEL Entry Form'!$BJ90="YES",'HOTEL Entry Form'!F90,"")</f>
        <v/>
      </c>
      <c r="H52" s="17" t="str">
        <f>IF('HOTEL Entry Form'!$BJ90="YES",'HOTEL Entry Form'!I90,"")</f>
        <v/>
      </c>
      <c r="I52" s="17" t="str">
        <f>IF(B52="","",IF('HOTEL Entry Form'!$E$8="","",'HOTEL Entry Form'!$E$8))</f>
        <v/>
      </c>
      <c r="J52" s="17" t="str">
        <f t="shared" si="0"/>
        <v/>
      </c>
      <c r="K52" s="17" t="str">
        <f>IF('HOTEL Entry Form'!Z90="","",IF('HOTEL Entry Form'!$BJ90="YES",'HOTEL Entry Form'!Z90,""))</f>
        <v/>
      </c>
      <c r="L52" s="17" t="str">
        <f t="shared" si="1"/>
        <v/>
      </c>
    </row>
    <row r="53" spans="1:12">
      <c r="A53" s="17" t="str">
        <f>IF('HOTEL Entry Form'!$BJ91="YES",'HOTEL Entry Form'!H91,"")</f>
        <v/>
      </c>
      <c r="B53" s="17" t="str">
        <f>IF('HOTEL Entry Form'!$BJ91="YES",'HOTEL Entry Form'!C91,"")</f>
        <v/>
      </c>
      <c r="C53" s="17" t="str">
        <f>IF('HOTEL Entry Form'!$BJ91="YES",'HOTEL Entry Form'!D91,"")</f>
        <v/>
      </c>
      <c r="D53" s="17" t="str">
        <f>IF('HOTEL Entry Form'!$BJ91="YES",'HOTEL Entry Form'!J91,"")</f>
        <v/>
      </c>
      <c r="E53" s="17" t="str">
        <f>IF(B53="","",'HOTEL Entry Form'!$J$8)</f>
        <v/>
      </c>
      <c r="F53" s="17" t="str">
        <f>IF('HOTEL Entry Form'!$BJ91="YES",'HOTEL Entry Form'!E91,"")</f>
        <v/>
      </c>
      <c r="G53" s="18" t="str">
        <f>IF('HOTEL Entry Form'!$BJ91="YES",'HOTEL Entry Form'!F91,"")</f>
        <v/>
      </c>
      <c r="H53" s="17" t="str">
        <f>IF('HOTEL Entry Form'!$BJ91="YES",'HOTEL Entry Form'!I91,"")</f>
        <v/>
      </c>
      <c r="I53" s="17" t="str">
        <f>IF(B53="","",IF('HOTEL Entry Form'!$E$8="","",'HOTEL Entry Form'!$E$8))</f>
        <v/>
      </c>
      <c r="J53" s="17" t="str">
        <f t="shared" si="0"/>
        <v/>
      </c>
      <c r="K53" s="17" t="str">
        <f>IF('HOTEL Entry Form'!Z91="","",IF('HOTEL Entry Form'!$BJ91="YES",'HOTEL Entry Form'!Z91,""))</f>
        <v/>
      </c>
      <c r="L53" s="17" t="str">
        <f t="shared" si="1"/>
        <v/>
      </c>
    </row>
    <row r="54" spans="1:12">
      <c r="A54" s="17" t="str">
        <f>IF('HOTEL Entry Form'!$BJ93="YES",'HOTEL Entry Form'!H93,"")</f>
        <v/>
      </c>
      <c r="B54" s="17" t="str">
        <f>IF('HOTEL Entry Form'!$BJ93="YES",'HOTEL Entry Form'!C93,"")</f>
        <v/>
      </c>
      <c r="C54" s="17" t="str">
        <f>IF('HOTEL Entry Form'!$BJ93="YES",'HOTEL Entry Form'!D93,"")</f>
        <v/>
      </c>
      <c r="D54" s="17" t="str">
        <f>IF('HOTEL Entry Form'!$BJ93="YES",'HOTEL Entry Form'!J93,"")</f>
        <v/>
      </c>
      <c r="E54" s="17" t="str">
        <f>IF(B54="","",'HOTEL Entry Form'!$J$8)</f>
        <v/>
      </c>
      <c r="F54" s="17" t="str">
        <f>IF('HOTEL Entry Form'!$BJ93="YES",'HOTEL Entry Form'!E93,"")</f>
        <v/>
      </c>
      <c r="G54" s="18" t="str">
        <f>IF('HOTEL Entry Form'!$BJ93="YES",'HOTEL Entry Form'!F93,"")</f>
        <v/>
      </c>
      <c r="H54" s="17" t="str">
        <f>IF('HOTEL Entry Form'!$BJ93="YES",'HOTEL Entry Form'!I93,"")</f>
        <v/>
      </c>
      <c r="I54" s="17" t="str">
        <f>IF(B54="","",IF('HOTEL Entry Form'!$E$8="","",'HOTEL Entry Form'!$E$8))</f>
        <v/>
      </c>
      <c r="J54" s="17" t="str">
        <f t="shared" si="0"/>
        <v/>
      </c>
      <c r="K54" s="17" t="str">
        <f>IF('HOTEL Entry Form'!Z93="","",IF('HOTEL Entry Form'!$BJ93="YES",'HOTEL Entry Form'!Z93,""))</f>
        <v/>
      </c>
      <c r="L54" s="17" t="str">
        <f t="shared" si="1"/>
        <v/>
      </c>
    </row>
    <row r="55" spans="1:12">
      <c r="A55" s="17" t="str">
        <f>IF('HOTEL Entry Form'!$BJ94="YES",'HOTEL Entry Form'!H94,"")</f>
        <v/>
      </c>
      <c r="B55" s="17" t="str">
        <f>IF('HOTEL Entry Form'!$BJ94="YES",'HOTEL Entry Form'!C94,"")</f>
        <v/>
      </c>
      <c r="C55" s="17" t="str">
        <f>IF('HOTEL Entry Form'!$BJ94="YES",'HOTEL Entry Form'!D94,"")</f>
        <v/>
      </c>
      <c r="D55" s="17" t="str">
        <f>IF('HOTEL Entry Form'!$BJ94="YES",'HOTEL Entry Form'!J94,"")</f>
        <v/>
      </c>
      <c r="E55" s="17" t="str">
        <f>IF(B55="","",'HOTEL Entry Form'!$J$8)</f>
        <v/>
      </c>
      <c r="F55" s="17" t="str">
        <f>IF('HOTEL Entry Form'!$BJ94="YES",'HOTEL Entry Form'!E94,"")</f>
        <v/>
      </c>
      <c r="G55" s="18" t="str">
        <f>IF('HOTEL Entry Form'!$BJ94="YES",'HOTEL Entry Form'!F94,"")</f>
        <v/>
      </c>
      <c r="H55" s="17" t="str">
        <f>IF('HOTEL Entry Form'!$BJ94="YES",'HOTEL Entry Form'!I94,"")</f>
        <v/>
      </c>
      <c r="I55" s="17" t="str">
        <f>IF(B55="","",IF('HOTEL Entry Form'!$E$8="","",'HOTEL Entry Form'!$E$8))</f>
        <v/>
      </c>
      <c r="J55" s="17" t="str">
        <f t="shared" si="0"/>
        <v/>
      </c>
      <c r="K55" s="17" t="str">
        <f>IF('HOTEL Entry Form'!Z94="","",IF('HOTEL Entry Form'!$BJ94="YES",'HOTEL Entry Form'!Z94,""))</f>
        <v/>
      </c>
      <c r="L55" s="17" t="str">
        <f t="shared" si="1"/>
        <v/>
      </c>
    </row>
    <row r="56" spans="1:12">
      <c r="A56" s="17" t="str">
        <f>IF('HOTEL Entry Form'!$BJ96="YES",'HOTEL Entry Form'!H96,"")</f>
        <v/>
      </c>
      <c r="B56" s="17" t="str">
        <f>IF('HOTEL Entry Form'!$BJ96="YES",'HOTEL Entry Form'!C96,"")</f>
        <v/>
      </c>
      <c r="C56" s="17" t="str">
        <f>IF('HOTEL Entry Form'!$BJ96="YES",'HOTEL Entry Form'!D96,"")</f>
        <v/>
      </c>
      <c r="D56" s="17" t="str">
        <f>IF('HOTEL Entry Form'!$BJ96="YES",'HOTEL Entry Form'!J96,"")</f>
        <v/>
      </c>
      <c r="E56" s="17" t="str">
        <f>IF(B56="","",'HOTEL Entry Form'!$J$8)</f>
        <v/>
      </c>
      <c r="F56" s="17" t="str">
        <f>IF('HOTEL Entry Form'!$BJ96="YES",'HOTEL Entry Form'!E96,"")</f>
        <v/>
      </c>
      <c r="G56" s="18" t="str">
        <f>IF('HOTEL Entry Form'!$BJ96="YES",'HOTEL Entry Form'!F96,"")</f>
        <v/>
      </c>
      <c r="H56" s="17" t="str">
        <f>IF('HOTEL Entry Form'!$BJ96="YES",'HOTEL Entry Form'!I96,"")</f>
        <v/>
      </c>
      <c r="I56" s="17" t="str">
        <f>IF(B56="","",IF('HOTEL Entry Form'!$E$8="","",'HOTEL Entry Form'!$E$8))</f>
        <v/>
      </c>
      <c r="J56" s="17" t="str">
        <f t="shared" si="0"/>
        <v/>
      </c>
      <c r="K56" s="17" t="str">
        <f>IF('HOTEL Entry Form'!Z96="","",IF('HOTEL Entry Form'!$BJ96="YES",'HOTEL Entry Form'!Z96,""))</f>
        <v/>
      </c>
      <c r="L56" s="17" t="str">
        <f t="shared" si="1"/>
        <v/>
      </c>
    </row>
    <row r="57" spans="1:12">
      <c r="A57" s="17" t="str">
        <f>IF('HOTEL Entry Form'!$BJ97="YES",'HOTEL Entry Form'!H97,"")</f>
        <v/>
      </c>
      <c r="B57" s="17" t="str">
        <f>IF('HOTEL Entry Form'!$BJ97="YES",'HOTEL Entry Form'!C97,"")</f>
        <v/>
      </c>
      <c r="C57" s="17" t="str">
        <f>IF('HOTEL Entry Form'!$BJ97="YES",'HOTEL Entry Form'!D97,"")</f>
        <v/>
      </c>
      <c r="D57" s="17" t="str">
        <f>IF('HOTEL Entry Form'!$BJ97="YES",'HOTEL Entry Form'!J97,"")</f>
        <v/>
      </c>
      <c r="E57" s="17" t="str">
        <f>IF(B57="","",'HOTEL Entry Form'!$J$8)</f>
        <v/>
      </c>
      <c r="F57" s="17" t="str">
        <f>IF('HOTEL Entry Form'!$BJ97="YES",'HOTEL Entry Form'!E97,"")</f>
        <v/>
      </c>
      <c r="G57" s="18" t="str">
        <f>IF('HOTEL Entry Form'!$BJ97="YES",'HOTEL Entry Form'!F97,"")</f>
        <v/>
      </c>
      <c r="H57" s="17" t="str">
        <f>IF('HOTEL Entry Form'!$BJ97="YES",'HOTEL Entry Form'!I97,"")</f>
        <v/>
      </c>
      <c r="I57" s="17" t="str">
        <f>IF(B57="","",IF('HOTEL Entry Form'!$E$8="","",'HOTEL Entry Form'!$E$8))</f>
        <v/>
      </c>
      <c r="J57" s="17" t="str">
        <f t="shared" si="0"/>
        <v/>
      </c>
      <c r="K57" s="17" t="str">
        <f>IF('HOTEL Entry Form'!Z97="","",IF('HOTEL Entry Form'!$BJ97="YES",'HOTEL Entry Form'!Z97,""))</f>
        <v/>
      </c>
      <c r="L57" s="17" t="str">
        <f t="shared" si="1"/>
        <v/>
      </c>
    </row>
    <row r="58" spans="1:12">
      <c r="A58" s="17" t="str">
        <f>IF('HOTEL Entry Form'!$BJ99="YES",'HOTEL Entry Form'!H99,"")</f>
        <v/>
      </c>
      <c r="B58" s="17" t="str">
        <f>IF('HOTEL Entry Form'!$BJ99="YES",'HOTEL Entry Form'!C99,"")</f>
        <v/>
      </c>
      <c r="C58" s="17" t="str">
        <f>IF('HOTEL Entry Form'!$BJ99="YES",'HOTEL Entry Form'!D99,"")</f>
        <v/>
      </c>
      <c r="D58" s="17" t="str">
        <f>IF('HOTEL Entry Form'!$BJ99="YES",'HOTEL Entry Form'!J99,"")</f>
        <v/>
      </c>
      <c r="E58" s="17" t="str">
        <f>IF(B58="","",'HOTEL Entry Form'!$J$8)</f>
        <v/>
      </c>
      <c r="F58" s="17" t="str">
        <f>IF('HOTEL Entry Form'!$BJ99="YES",'HOTEL Entry Form'!E99,"")</f>
        <v/>
      </c>
      <c r="G58" s="18" t="str">
        <f>IF('HOTEL Entry Form'!$BJ99="YES",'HOTEL Entry Form'!F99,"")</f>
        <v/>
      </c>
      <c r="H58" s="17" t="str">
        <f>IF('HOTEL Entry Form'!$BJ99="YES",'HOTEL Entry Form'!I99,"")</f>
        <v/>
      </c>
      <c r="I58" s="17" t="str">
        <f>IF(B58="","",IF('HOTEL Entry Form'!$E$8="","",'HOTEL Entry Form'!$E$8))</f>
        <v/>
      </c>
      <c r="J58" s="17" t="str">
        <f t="shared" si="0"/>
        <v/>
      </c>
      <c r="K58" s="17" t="str">
        <f>IF('HOTEL Entry Form'!Z99="","",IF('HOTEL Entry Form'!$BJ99="YES",'HOTEL Entry Form'!Z99,""))</f>
        <v/>
      </c>
      <c r="L58" s="17" t="str">
        <f t="shared" si="1"/>
        <v/>
      </c>
    </row>
    <row r="59" spans="1:12">
      <c r="A59" s="17" t="str">
        <f>IF('HOTEL Entry Form'!$BJ100="YES",'HOTEL Entry Form'!H100,"")</f>
        <v/>
      </c>
      <c r="B59" s="17" t="str">
        <f>IF('HOTEL Entry Form'!$BJ100="YES",'HOTEL Entry Form'!C100,"")</f>
        <v/>
      </c>
      <c r="C59" s="17" t="str">
        <f>IF('HOTEL Entry Form'!$BJ100="YES",'HOTEL Entry Form'!D100,"")</f>
        <v/>
      </c>
      <c r="D59" s="17" t="str">
        <f>IF('HOTEL Entry Form'!$BJ100="YES",'HOTEL Entry Form'!J100,"")</f>
        <v/>
      </c>
      <c r="E59" s="17" t="str">
        <f>IF(B59="","",'HOTEL Entry Form'!$J$8)</f>
        <v/>
      </c>
      <c r="F59" s="17" t="str">
        <f>IF('HOTEL Entry Form'!$BJ100="YES",'HOTEL Entry Form'!E100,"")</f>
        <v/>
      </c>
      <c r="G59" s="18" t="str">
        <f>IF('HOTEL Entry Form'!$BJ100="YES",'HOTEL Entry Form'!F100,"")</f>
        <v/>
      </c>
      <c r="H59" s="17" t="str">
        <f>IF('HOTEL Entry Form'!$BJ100="YES",'HOTEL Entry Form'!I100,"")</f>
        <v/>
      </c>
      <c r="I59" s="17" t="str">
        <f>IF(B59="","",IF('HOTEL Entry Form'!$E$8="","",'HOTEL Entry Form'!$E$8))</f>
        <v/>
      </c>
      <c r="J59" s="17" t="str">
        <f t="shared" si="0"/>
        <v/>
      </c>
      <c r="K59" s="17" t="str">
        <f>IF('HOTEL Entry Form'!Z100="","",IF('HOTEL Entry Form'!$BJ100="YES",'HOTEL Entry Form'!Z100,""))</f>
        <v/>
      </c>
      <c r="L59" s="17" t="str">
        <f t="shared" si="1"/>
        <v/>
      </c>
    </row>
    <row r="60" spans="1:12">
      <c r="A60" s="17" t="str">
        <f>IF('HOTEL Entry Form'!$BJ102="YES",'HOTEL Entry Form'!H102,"")</f>
        <v/>
      </c>
      <c r="B60" s="17" t="str">
        <f>IF('HOTEL Entry Form'!$BJ102="YES",'HOTEL Entry Form'!C102,"")</f>
        <v/>
      </c>
      <c r="C60" s="17" t="str">
        <f>IF('HOTEL Entry Form'!$BJ102="YES",'HOTEL Entry Form'!D102,"")</f>
        <v/>
      </c>
      <c r="D60" s="17" t="str">
        <f>IF('HOTEL Entry Form'!$BJ102="YES",'HOTEL Entry Form'!J102,"")</f>
        <v/>
      </c>
      <c r="E60" s="17" t="str">
        <f>IF(B60="","",'HOTEL Entry Form'!$J$8)</f>
        <v/>
      </c>
      <c r="F60" s="17" t="str">
        <f>IF('HOTEL Entry Form'!$BJ102="YES",'HOTEL Entry Form'!E102,"")</f>
        <v/>
      </c>
      <c r="G60" s="18" t="str">
        <f>IF('HOTEL Entry Form'!$BJ102="YES",'HOTEL Entry Form'!F102,"")</f>
        <v/>
      </c>
      <c r="H60" s="17" t="str">
        <f>IF('HOTEL Entry Form'!$BJ102="YES",'HOTEL Entry Form'!I102,"")</f>
        <v/>
      </c>
      <c r="I60" s="17" t="str">
        <f>IF(B60="","",IF('HOTEL Entry Form'!$E$8="","",'HOTEL Entry Form'!$E$8))</f>
        <v/>
      </c>
      <c r="J60" s="17" t="str">
        <f t="shared" si="0"/>
        <v/>
      </c>
      <c r="K60" s="17" t="str">
        <f>IF('HOTEL Entry Form'!Z102="","",IF('HOTEL Entry Form'!$BJ102="YES",'HOTEL Entry Form'!Z102,""))</f>
        <v/>
      </c>
      <c r="L60" s="17" t="str">
        <f t="shared" si="1"/>
        <v/>
      </c>
    </row>
    <row r="61" spans="1:12">
      <c r="A61" s="17" t="str">
        <f>IF('HOTEL Entry Form'!$BJ103="YES",'HOTEL Entry Form'!H103,"")</f>
        <v/>
      </c>
      <c r="B61" s="17" t="str">
        <f>IF('HOTEL Entry Form'!$BJ103="YES",'HOTEL Entry Form'!C103,"")</f>
        <v/>
      </c>
      <c r="C61" s="17" t="str">
        <f>IF('HOTEL Entry Form'!$BJ103="YES",'HOTEL Entry Form'!D103,"")</f>
        <v/>
      </c>
      <c r="D61" s="17" t="str">
        <f>IF('HOTEL Entry Form'!$BJ103="YES",'HOTEL Entry Form'!J103,"")</f>
        <v/>
      </c>
      <c r="E61" s="17" t="str">
        <f>IF(B61="","",'HOTEL Entry Form'!$J$8)</f>
        <v/>
      </c>
      <c r="F61" s="17" t="str">
        <f>IF('HOTEL Entry Form'!$BJ103="YES",'HOTEL Entry Form'!E103,"")</f>
        <v/>
      </c>
      <c r="G61" s="18" t="str">
        <f>IF('HOTEL Entry Form'!$BJ103="YES",'HOTEL Entry Form'!F103,"")</f>
        <v/>
      </c>
      <c r="H61" s="17" t="str">
        <f>IF('HOTEL Entry Form'!$BJ103="YES",'HOTEL Entry Form'!I103,"")</f>
        <v/>
      </c>
      <c r="I61" s="17" t="str">
        <f>IF(B61="","",IF('HOTEL Entry Form'!$E$8="","",'HOTEL Entry Form'!$E$8))</f>
        <v/>
      </c>
      <c r="J61" s="17" t="str">
        <f t="shared" si="0"/>
        <v/>
      </c>
      <c r="K61" s="17" t="str">
        <f>IF('HOTEL Entry Form'!Z103="","",IF('HOTEL Entry Form'!$BJ103="YES",'HOTEL Entry Form'!Z103,""))</f>
        <v/>
      </c>
      <c r="L61" s="17" t="str">
        <f t="shared" si="1"/>
        <v/>
      </c>
    </row>
    <row r="62" spans="1:12">
      <c r="A62" s="17" t="str">
        <f>IF('HOTEL Entry Form'!$BJ105="YES",'HOTEL Entry Form'!H105,"")</f>
        <v/>
      </c>
      <c r="B62" s="17" t="str">
        <f>IF('HOTEL Entry Form'!$BJ105="YES",'HOTEL Entry Form'!C105,"")</f>
        <v/>
      </c>
      <c r="C62" s="17" t="str">
        <f>IF('HOTEL Entry Form'!$BJ105="YES",'HOTEL Entry Form'!D105,"")</f>
        <v/>
      </c>
      <c r="D62" s="17" t="str">
        <f>IF('HOTEL Entry Form'!$BJ105="YES",'HOTEL Entry Form'!J105,"")</f>
        <v/>
      </c>
      <c r="E62" s="17" t="str">
        <f>IF(B62="","",'HOTEL Entry Form'!$J$8)</f>
        <v/>
      </c>
      <c r="F62" s="17" t="str">
        <f>IF('HOTEL Entry Form'!$BJ105="YES",'HOTEL Entry Form'!E105,"")</f>
        <v/>
      </c>
      <c r="G62" s="18" t="str">
        <f>IF('HOTEL Entry Form'!$BJ105="YES",'HOTEL Entry Form'!F105,"")</f>
        <v/>
      </c>
      <c r="H62" s="17" t="str">
        <f>IF('HOTEL Entry Form'!$BJ105="YES",'HOTEL Entry Form'!I105,"")</f>
        <v/>
      </c>
      <c r="I62" s="17" t="str">
        <f>IF(B62="","",IF('HOTEL Entry Form'!$E$8="","",'HOTEL Entry Form'!$E$8))</f>
        <v/>
      </c>
      <c r="J62" s="17" t="str">
        <f t="shared" si="0"/>
        <v/>
      </c>
      <c r="K62" s="17" t="str">
        <f>IF('HOTEL Entry Form'!Z105="","",IF('HOTEL Entry Form'!$BJ105="YES",'HOTEL Entry Form'!Z105,""))</f>
        <v/>
      </c>
      <c r="L62" s="17" t="str">
        <f t="shared" si="1"/>
        <v/>
      </c>
    </row>
    <row r="63" spans="1:12">
      <c r="A63" s="17" t="str">
        <f>IF('HOTEL Entry Form'!$BJ106="YES",'HOTEL Entry Form'!H106,"")</f>
        <v/>
      </c>
      <c r="B63" s="17" t="str">
        <f>IF('HOTEL Entry Form'!$BJ106="YES",'HOTEL Entry Form'!C106,"")</f>
        <v/>
      </c>
      <c r="C63" s="17" t="str">
        <f>IF('HOTEL Entry Form'!$BJ106="YES",'HOTEL Entry Form'!D106,"")</f>
        <v/>
      </c>
      <c r="D63" s="17" t="str">
        <f>IF('HOTEL Entry Form'!$BJ106="YES",'HOTEL Entry Form'!J106,"")</f>
        <v/>
      </c>
      <c r="E63" s="17" t="str">
        <f>IF(B63="","",'HOTEL Entry Form'!$J$8)</f>
        <v/>
      </c>
      <c r="F63" s="17" t="str">
        <f>IF('HOTEL Entry Form'!$BJ106="YES",'HOTEL Entry Form'!E106,"")</f>
        <v/>
      </c>
      <c r="G63" s="18" t="str">
        <f>IF('HOTEL Entry Form'!$BJ106="YES",'HOTEL Entry Form'!F106,"")</f>
        <v/>
      </c>
      <c r="H63" s="17" t="str">
        <f>IF('HOTEL Entry Form'!$BJ106="YES",'HOTEL Entry Form'!I106,"")</f>
        <v/>
      </c>
      <c r="I63" s="17" t="str">
        <f>IF(B63="","",IF('HOTEL Entry Form'!$E$8="","",'HOTEL Entry Form'!$E$8))</f>
        <v/>
      </c>
      <c r="J63" s="17" t="str">
        <f t="shared" si="0"/>
        <v/>
      </c>
      <c r="K63" s="17" t="str">
        <f>IF('HOTEL Entry Form'!Z106="","",IF('HOTEL Entry Form'!$BJ106="YES",'HOTEL Entry Form'!Z106,""))</f>
        <v/>
      </c>
      <c r="L63" s="17" t="str">
        <f t="shared" si="1"/>
        <v/>
      </c>
    </row>
    <row r="64" spans="1:12">
      <c r="A64" s="17" t="str">
        <f>IF('HOTEL Entry Form'!$BJ108="YES",'HOTEL Entry Form'!H108,"")</f>
        <v/>
      </c>
      <c r="B64" s="17" t="str">
        <f>IF('HOTEL Entry Form'!$BJ108="YES",'HOTEL Entry Form'!C108,"")</f>
        <v/>
      </c>
      <c r="C64" s="17" t="str">
        <f>IF('HOTEL Entry Form'!$BJ108="YES",'HOTEL Entry Form'!D108,"")</f>
        <v/>
      </c>
      <c r="D64" s="17" t="str">
        <f>IF('HOTEL Entry Form'!$BJ108="YES",'HOTEL Entry Form'!J108,"")</f>
        <v/>
      </c>
      <c r="E64" s="17" t="str">
        <f>IF(B64="","",'HOTEL Entry Form'!$J$8)</f>
        <v/>
      </c>
      <c r="F64" s="17" t="str">
        <f>IF('HOTEL Entry Form'!$BJ108="YES",'HOTEL Entry Form'!E108,"")</f>
        <v/>
      </c>
      <c r="G64" s="18" t="str">
        <f>IF('HOTEL Entry Form'!$BJ108="YES",'HOTEL Entry Form'!F108,"")</f>
        <v/>
      </c>
      <c r="H64" s="17" t="str">
        <f>IF('HOTEL Entry Form'!$BJ108="YES",'HOTEL Entry Form'!I108,"")</f>
        <v/>
      </c>
      <c r="I64" s="17" t="str">
        <f>IF(B64="","",IF('HOTEL Entry Form'!$E$8="","",'HOTEL Entry Form'!$E$8))</f>
        <v/>
      </c>
      <c r="J64" s="17" t="str">
        <f t="shared" si="0"/>
        <v/>
      </c>
      <c r="K64" s="17" t="str">
        <f>IF('HOTEL Entry Form'!Z108="","",IF('HOTEL Entry Form'!$BJ108="YES",'HOTEL Entry Form'!Z108,""))</f>
        <v/>
      </c>
      <c r="L64" s="17" t="str">
        <f t="shared" si="1"/>
        <v/>
      </c>
    </row>
    <row r="65" spans="1:12">
      <c r="A65" s="17" t="str">
        <f>IF('HOTEL Entry Form'!$BJ109="YES",'HOTEL Entry Form'!H109,"")</f>
        <v/>
      </c>
      <c r="B65" s="17" t="str">
        <f>IF('HOTEL Entry Form'!$BJ109="YES",'HOTEL Entry Form'!C109,"")</f>
        <v/>
      </c>
      <c r="C65" s="17" t="str">
        <f>IF('HOTEL Entry Form'!$BJ109="YES",'HOTEL Entry Form'!D109,"")</f>
        <v/>
      </c>
      <c r="D65" s="17" t="str">
        <f>IF('HOTEL Entry Form'!$BJ109="YES",'HOTEL Entry Form'!J109,"")</f>
        <v/>
      </c>
      <c r="E65" s="17" t="str">
        <f>IF(B65="","",'HOTEL Entry Form'!$J$8)</f>
        <v/>
      </c>
      <c r="F65" s="17" t="str">
        <f>IF('HOTEL Entry Form'!$BJ109="YES",'HOTEL Entry Form'!E109,"")</f>
        <v/>
      </c>
      <c r="G65" s="18" t="str">
        <f>IF('HOTEL Entry Form'!$BJ109="YES",'HOTEL Entry Form'!F109,"")</f>
        <v/>
      </c>
      <c r="H65" s="17" t="str">
        <f>IF('HOTEL Entry Form'!$BJ109="YES",'HOTEL Entry Form'!I109,"")</f>
        <v/>
      </c>
      <c r="I65" s="17" t="str">
        <f>IF(B65="","",IF('HOTEL Entry Form'!$E$8="","",'HOTEL Entry Form'!$E$8))</f>
        <v/>
      </c>
      <c r="J65" s="17" t="str">
        <f t="shared" si="0"/>
        <v/>
      </c>
      <c r="K65" s="17" t="str">
        <f>IF('HOTEL Entry Form'!Z109="","",IF('HOTEL Entry Form'!$BJ109="YES",'HOTEL Entry Form'!Z109,""))</f>
        <v/>
      </c>
      <c r="L65" s="17" t="str">
        <f t="shared" si="1"/>
        <v/>
      </c>
    </row>
    <row r="66" spans="1:12">
      <c r="A66" s="17" t="str">
        <f>IF('HOTEL Entry Form'!$BJ111="YES",'HOTEL Entry Form'!H111,"")</f>
        <v/>
      </c>
      <c r="B66" s="17" t="str">
        <f>IF('HOTEL Entry Form'!$BJ111="YES",'HOTEL Entry Form'!C111,"")</f>
        <v/>
      </c>
      <c r="C66" s="17" t="str">
        <f>IF('HOTEL Entry Form'!$BJ111="YES",'HOTEL Entry Form'!D111,"")</f>
        <v/>
      </c>
      <c r="D66" s="17" t="str">
        <f>IF('HOTEL Entry Form'!$BJ111="YES",'HOTEL Entry Form'!J111,"")</f>
        <v/>
      </c>
      <c r="E66" s="17" t="str">
        <f>IF(B66="","",'HOTEL Entry Form'!$J$8)</f>
        <v/>
      </c>
      <c r="F66" s="17" t="str">
        <f>IF('HOTEL Entry Form'!$BJ111="YES",'HOTEL Entry Form'!E111,"")</f>
        <v/>
      </c>
      <c r="G66" s="18" t="str">
        <f>IF('HOTEL Entry Form'!$BJ111="YES",'HOTEL Entry Form'!F111,"")</f>
        <v/>
      </c>
      <c r="H66" s="17" t="str">
        <f>IF('HOTEL Entry Form'!$BJ111="YES",'HOTEL Entry Form'!I111,"")</f>
        <v/>
      </c>
      <c r="I66" s="17" t="str">
        <f>IF(B66="","",IF('HOTEL Entry Form'!$E$8="","",'HOTEL Entry Form'!$E$8))</f>
        <v/>
      </c>
      <c r="J66" s="17" t="str">
        <f t="shared" si="0"/>
        <v/>
      </c>
      <c r="K66" s="17" t="str">
        <f>IF('HOTEL Entry Form'!Z111="","",IF('HOTEL Entry Form'!$BJ111="YES",'HOTEL Entry Form'!Z111,""))</f>
        <v/>
      </c>
      <c r="L66" s="17" t="str">
        <f t="shared" si="1"/>
        <v/>
      </c>
    </row>
    <row r="67" spans="1:12">
      <c r="A67" s="17" t="str">
        <f>IF('HOTEL Entry Form'!$BJ112="YES",'HOTEL Entry Form'!H112,"")</f>
        <v/>
      </c>
      <c r="B67" s="17" t="str">
        <f>IF('HOTEL Entry Form'!$BJ112="YES",'HOTEL Entry Form'!C112,"")</f>
        <v/>
      </c>
      <c r="C67" s="17" t="str">
        <f>IF('HOTEL Entry Form'!$BJ112="YES",'HOTEL Entry Form'!D112,"")</f>
        <v/>
      </c>
      <c r="D67" s="17" t="str">
        <f>IF('HOTEL Entry Form'!$BJ112="YES",'HOTEL Entry Form'!J112,"")</f>
        <v/>
      </c>
      <c r="E67" s="17" t="str">
        <f>IF(B67="","",'HOTEL Entry Form'!$J$8)</f>
        <v/>
      </c>
      <c r="F67" s="17" t="str">
        <f>IF('HOTEL Entry Form'!$BJ112="YES",'HOTEL Entry Form'!E112,"")</f>
        <v/>
      </c>
      <c r="G67" s="18" t="str">
        <f>IF('HOTEL Entry Form'!$BJ112="YES",'HOTEL Entry Form'!F112,"")</f>
        <v/>
      </c>
      <c r="H67" s="17" t="str">
        <f>IF('HOTEL Entry Form'!$BJ112="YES",'HOTEL Entry Form'!I112,"")</f>
        <v/>
      </c>
      <c r="I67" s="17" t="str">
        <f>IF(B67="","",IF('HOTEL Entry Form'!$E$8="","",'HOTEL Entry Form'!$E$8))</f>
        <v/>
      </c>
      <c r="J67" s="17" t="str">
        <f t="shared" ref="J67:J81" si="2">D67</f>
        <v/>
      </c>
      <c r="K67" s="17" t="str">
        <f>IF('HOTEL Entry Form'!Z112="","",IF('HOTEL Entry Form'!$BJ112="YES",'HOTEL Entry Form'!Z112,""))</f>
        <v/>
      </c>
      <c r="L67" s="17" t="str">
        <f t="shared" ref="L67:L81" si="3">IF(B67="","","yes")</f>
        <v/>
      </c>
    </row>
    <row r="68" spans="1:12">
      <c r="A68" s="17" t="str">
        <f>IF('HOTEL Entry Form'!$BJ114="YES",'HOTEL Entry Form'!H114,"")</f>
        <v/>
      </c>
      <c r="B68" s="17" t="str">
        <f>IF('HOTEL Entry Form'!$BJ114="YES",'HOTEL Entry Form'!C114,"")</f>
        <v/>
      </c>
      <c r="C68" s="17" t="str">
        <f>IF('HOTEL Entry Form'!$BJ114="YES",'HOTEL Entry Form'!D114,"")</f>
        <v/>
      </c>
      <c r="D68" s="17" t="str">
        <f>IF('HOTEL Entry Form'!$BJ114="YES",'HOTEL Entry Form'!J114,"")</f>
        <v/>
      </c>
      <c r="E68" s="17" t="str">
        <f>IF(B68="","",'HOTEL Entry Form'!$J$8)</f>
        <v/>
      </c>
      <c r="F68" s="17" t="str">
        <f>IF('HOTEL Entry Form'!$BJ114="YES",'HOTEL Entry Form'!E114,"")</f>
        <v/>
      </c>
      <c r="G68" s="18" t="str">
        <f>IF('HOTEL Entry Form'!$BJ114="YES",'HOTEL Entry Form'!F114,"")</f>
        <v/>
      </c>
      <c r="H68" s="17" t="str">
        <f>IF('HOTEL Entry Form'!$BJ114="YES",'HOTEL Entry Form'!I114,"")</f>
        <v/>
      </c>
      <c r="I68" s="17" t="str">
        <f>IF(B68="","",IF('HOTEL Entry Form'!$E$8="","",'HOTEL Entry Form'!$E$8))</f>
        <v/>
      </c>
      <c r="J68" s="17" t="str">
        <f t="shared" si="2"/>
        <v/>
      </c>
      <c r="K68" s="17" t="str">
        <f>IF('HOTEL Entry Form'!Z114="","",IF('HOTEL Entry Form'!$BJ114="YES",'HOTEL Entry Form'!Z114,""))</f>
        <v/>
      </c>
      <c r="L68" s="17" t="str">
        <f t="shared" si="3"/>
        <v/>
      </c>
    </row>
    <row r="69" spans="1:12">
      <c r="A69" s="17" t="str">
        <f>IF('HOTEL Entry Form'!$BJ115="YES",'HOTEL Entry Form'!H115,"")</f>
        <v/>
      </c>
      <c r="B69" s="17" t="str">
        <f>IF('HOTEL Entry Form'!$BJ115="YES",'HOTEL Entry Form'!C115,"")</f>
        <v/>
      </c>
      <c r="C69" s="17" t="str">
        <f>IF('HOTEL Entry Form'!$BJ115="YES",'HOTEL Entry Form'!D115,"")</f>
        <v/>
      </c>
      <c r="D69" s="17" t="str">
        <f>IF('HOTEL Entry Form'!$BJ115="YES",'HOTEL Entry Form'!J115,"")</f>
        <v/>
      </c>
      <c r="E69" s="17" t="str">
        <f>IF(B69="","",'HOTEL Entry Form'!$J$8)</f>
        <v/>
      </c>
      <c r="F69" s="17" t="str">
        <f>IF('HOTEL Entry Form'!$BJ115="YES",'HOTEL Entry Form'!E115,"")</f>
        <v/>
      </c>
      <c r="G69" s="18" t="str">
        <f>IF('HOTEL Entry Form'!$BJ115="YES",'HOTEL Entry Form'!F115,"")</f>
        <v/>
      </c>
      <c r="H69" s="17" t="str">
        <f>IF('HOTEL Entry Form'!$BJ115="YES",'HOTEL Entry Form'!I115,"")</f>
        <v/>
      </c>
      <c r="I69" s="17" t="str">
        <f>IF(B69="","",IF('HOTEL Entry Form'!$E$8="","",'HOTEL Entry Form'!$E$8))</f>
        <v/>
      </c>
      <c r="J69" s="17" t="str">
        <f t="shared" si="2"/>
        <v/>
      </c>
      <c r="K69" s="17" t="str">
        <f>IF('HOTEL Entry Form'!Z115="","",IF('HOTEL Entry Form'!$BJ115="YES",'HOTEL Entry Form'!Z115,""))</f>
        <v/>
      </c>
      <c r="L69" s="17" t="str">
        <f t="shared" si="3"/>
        <v/>
      </c>
    </row>
    <row r="70" spans="1:12">
      <c r="A70" s="17" t="str">
        <f>IF('HOTEL Entry Form'!$BJ117="YES",'HOTEL Entry Form'!H117,"")</f>
        <v/>
      </c>
      <c r="B70" s="17" t="str">
        <f>IF('HOTEL Entry Form'!$BJ117="YES",'HOTEL Entry Form'!C117,"")</f>
        <v/>
      </c>
      <c r="C70" s="17" t="str">
        <f>IF('HOTEL Entry Form'!$BJ117="YES",'HOTEL Entry Form'!D117,"")</f>
        <v/>
      </c>
      <c r="D70" s="17" t="str">
        <f>IF('HOTEL Entry Form'!$BJ117="YES",'HOTEL Entry Form'!J117,"")</f>
        <v/>
      </c>
      <c r="E70" s="17" t="str">
        <f>IF(B70="","",'HOTEL Entry Form'!$J$8)</f>
        <v/>
      </c>
      <c r="F70" s="17" t="str">
        <f>IF('HOTEL Entry Form'!$BJ117="YES",'HOTEL Entry Form'!E117,"")</f>
        <v/>
      </c>
      <c r="G70" s="18" t="str">
        <f>IF('HOTEL Entry Form'!$BJ117="YES",'HOTEL Entry Form'!F117,"")</f>
        <v/>
      </c>
      <c r="H70" s="17" t="str">
        <f>IF('HOTEL Entry Form'!$BJ117="YES",'HOTEL Entry Form'!I117,"")</f>
        <v/>
      </c>
      <c r="I70" s="17" t="str">
        <f>IF(B70="","",IF('HOTEL Entry Form'!$E$8="","",'HOTEL Entry Form'!$E$8))</f>
        <v/>
      </c>
      <c r="J70" s="17" t="str">
        <f t="shared" si="2"/>
        <v/>
      </c>
      <c r="K70" s="17" t="str">
        <f>IF('HOTEL Entry Form'!Z117="","",IF('HOTEL Entry Form'!$BJ117="YES",'HOTEL Entry Form'!Z117,""))</f>
        <v/>
      </c>
      <c r="L70" s="17" t="str">
        <f t="shared" si="3"/>
        <v/>
      </c>
    </row>
    <row r="71" spans="1:12">
      <c r="A71" s="17" t="str">
        <f>IF('HOTEL Entry Form'!$BJ118="YES",'HOTEL Entry Form'!H118,"")</f>
        <v/>
      </c>
      <c r="B71" s="17" t="str">
        <f>IF('HOTEL Entry Form'!$BJ118="YES",'HOTEL Entry Form'!C118,"")</f>
        <v/>
      </c>
      <c r="C71" s="17" t="str">
        <f>IF('HOTEL Entry Form'!$BJ118="YES",'HOTEL Entry Form'!D118,"")</f>
        <v/>
      </c>
      <c r="D71" s="17" t="str">
        <f>IF('HOTEL Entry Form'!$BJ118="YES",'HOTEL Entry Form'!J118,"")</f>
        <v/>
      </c>
      <c r="E71" s="17" t="str">
        <f>IF(B71="","",'HOTEL Entry Form'!$J$8)</f>
        <v/>
      </c>
      <c r="F71" s="17" t="str">
        <f>IF('HOTEL Entry Form'!$BJ118="YES",'HOTEL Entry Form'!E118,"")</f>
        <v/>
      </c>
      <c r="G71" s="18" t="str">
        <f>IF('HOTEL Entry Form'!$BJ118="YES",'HOTEL Entry Form'!F118,"")</f>
        <v/>
      </c>
      <c r="H71" s="17" t="str">
        <f>IF('HOTEL Entry Form'!$BJ118="YES",'HOTEL Entry Form'!I118,"")</f>
        <v/>
      </c>
      <c r="I71" s="17" t="str">
        <f>IF(B71="","",IF('HOTEL Entry Form'!$E$8="","",'HOTEL Entry Form'!$E$8))</f>
        <v/>
      </c>
      <c r="J71" s="17" t="str">
        <f t="shared" si="2"/>
        <v/>
      </c>
      <c r="K71" s="17" t="str">
        <f>IF('HOTEL Entry Form'!Z118="","",IF('HOTEL Entry Form'!$BJ118="YES",'HOTEL Entry Form'!Z118,""))</f>
        <v/>
      </c>
      <c r="L71" s="17" t="str">
        <f t="shared" si="3"/>
        <v/>
      </c>
    </row>
    <row r="72" spans="1:12">
      <c r="A72" s="17" t="str">
        <f>IF('HOTEL Entry Form'!$BJ120="YES",'HOTEL Entry Form'!H120,"")</f>
        <v/>
      </c>
      <c r="B72" s="17" t="str">
        <f>IF('HOTEL Entry Form'!$BJ120="YES",'HOTEL Entry Form'!C120,"")</f>
        <v/>
      </c>
      <c r="C72" s="17" t="str">
        <f>IF('HOTEL Entry Form'!$BJ120="YES",'HOTEL Entry Form'!D120,"")</f>
        <v/>
      </c>
      <c r="D72" s="17" t="str">
        <f>IF('HOTEL Entry Form'!$BJ120="YES",'HOTEL Entry Form'!J120,"")</f>
        <v/>
      </c>
      <c r="E72" s="17" t="str">
        <f>IF(B72="","",'HOTEL Entry Form'!$J$8)</f>
        <v/>
      </c>
      <c r="F72" s="17" t="str">
        <f>IF('HOTEL Entry Form'!$BJ120="YES",'HOTEL Entry Form'!E120,"")</f>
        <v/>
      </c>
      <c r="G72" s="18" t="str">
        <f>IF('HOTEL Entry Form'!$BJ120="YES",'HOTEL Entry Form'!F120,"")</f>
        <v/>
      </c>
      <c r="H72" s="17" t="str">
        <f>IF('HOTEL Entry Form'!$BJ120="YES",'HOTEL Entry Form'!I120,"")</f>
        <v/>
      </c>
      <c r="I72" s="17" t="str">
        <f>IF(B72="","",IF('HOTEL Entry Form'!$E$8="","",'HOTEL Entry Form'!$E$8))</f>
        <v/>
      </c>
      <c r="J72" s="17" t="str">
        <f t="shared" si="2"/>
        <v/>
      </c>
      <c r="K72" s="17" t="str">
        <f>IF('HOTEL Entry Form'!Z120="","",IF('HOTEL Entry Form'!$BJ120="YES",'HOTEL Entry Form'!Z120,""))</f>
        <v/>
      </c>
      <c r="L72" s="17" t="str">
        <f t="shared" si="3"/>
        <v/>
      </c>
    </row>
    <row r="73" spans="1:12">
      <c r="A73" s="17" t="str">
        <f>IF('HOTEL Entry Form'!$BJ121="YES",'HOTEL Entry Form'!H121,"")</f>
        <v/>
      </c>
      <c r="B73" s="17" t="str">
        <f>IF('HOTEL Entry Form'!$BJ121="YES",'HOTEL Entry Form'!C121,"")</f>
        <v/>
      </c>
      <c r="C73" s="17" t="str">
        <f>IF('HOTEL Entry Form'!$BJ121="YES",'HOTEL Entry Form'!D121,"")</f>
        <v/>
      </c>
      <c r="D73" s="17" t="str">
        <f>IF('HOTEL Entry Form'!$BJ121="YES",'HOTEL Entry Form'!J121,"")</f>
        <v/>
      </c>
      <c r="E73" s="17" t="str">
        <f>IF(B73="","",'HOTEL Entry Form'!$J$8)</f>
        <v/>
      </c>
      <c r="F73" s="17" t="str">
        <f>IF('HOTEL Entry Form'!$BJ121="YES",'HOTEL Entry Form'!E121,"")</f>
        <v/>
      </c>
      <c r="G73" s="18" t="str">
        <f>IF('HOTEL Entry Form'!$BJ121="YES",'HOTEL Entry Form'!F121,"")</f>
        <v/>
      </c>
      <c r="H73" s="17" t="str">
        <f>IF('HOTEL Entry Form'!$BJ121="YES",'HOTEL Entry Form'!I121,"")</f>
        <v/>
      </c>
      <c r="I73" s="17" t="str">
        <f>IF(B73="","",IF('HOTEL Entry Form'!$E$8="","",'HOTEL Entry Form'!$E$8))</f>
        <v/>
      </c>
      <c r="J73" s="17" t="str">
        <f t="shared" si="2"/>
        <v/>
      </c>
      <c r="K73" s="17" t="str">
        <f>IF('HOTEL Entry Form'!Z121="","",IF('HOTEL Entry Form'!$BJ121="YES",'HOTEL Entry Form'!Z121,""))</f>
        <v/>
      </c>
      <c r="L73" s="17" t="str">
        <f t="shared" si="3"/>
        <v/>
      </c>
    </row>
    <row r="74" spans="1:12">
      <c r="A74" s="17" t="str">
        <f>IF('HOTEL Entry Form'!$BJ123="YES",'HOTEL Entry Form'!H123,"")</f>
        <v/>
      </c>
      <c r="B74" s="17" t="str">
        <f>IF('HOTEL Entry Form'!$BJ123="YES",'HOTEL Entry Form'!C123,"")</f>
        <v/>
      </c>
      <c r="C74" s="17" t="str">
        <f>IF('HOTEL Entry Form'!$BJ123="YES",'HOTEL Entry Form'!D123,"")</f>
        <v/>
      </c>
      <c r="D74" s="17" t="str">
        <f>IF('HOTEL Entry Form'!$BJ123="YES",'HOTEL Entry Form'!J123,"")</f>
        <v/>
      </c>
      <c r="E74" s="17" t="str">
        <f>IF(B74="","",'HOTEL Entry Form'!$J$8)</f>
        <v/>
      </c>
      <c r="F74" s="17" t="str">
        <f>IF('HOTEL Entry Form'!$BJ123="YES",'HOTEL Entry Form'!E123,"")</f>
        <v/>
      </c>
      <c r="G74" s="18" t="str">
        <f>IF('HOTEL Entry Form'!$BJ123="YES",'HOTEL Entry Form'!F123,"")</f>
        <v/>
      </c>
      <c r="H74" s="17" t="str">
        <f>IF('HOTEL Entry Form'!$BJ123="YES",'HOTEL Entry Form'!I123,"")</f>
        <v/>
      </c>
      <c r="I74" s="17" t="str">
        <f>IF(B74="","",IF('HOTEL Entry Form'!$E$8="","",'HOTEL Entry Form'!$E$8))</f>
        <v/>
      </c>
      <c r="J74" s="17" t="str">
        <f t="shared" si="2"/>
        <v/>
      </c>
      <c r="K74" s="17" t="str">
        <f>IF('HOTEL Entry Form'!Z123="","",IF('HOTEL Entry Form'!$BJ123="YES",'HOTEL Entry Form'!Z123,""))</f>
        <v/>
      </c>
      <c r="L74" s="17" t="str">
        <f t="shared" si="3"/>
        <v/>
      </c>
    </row>
    <row r="75" spans="1:12">
      <c r="A75" s="17" t="str">
        <f>IF('HOTEL Entry Form'!$BJ124="YES",'HOTEL Entry Form'!H124,"")</f>
        <v/>
      </c>
      <c r="B75" s="17" t="str">
        <f>IF('HOTEL Entry Form'!$BJ124="YES",'HOTEL Entry Form'!C124,"")</f>
        <v/>
      </c>
      <c r="C75" s="17" t="str">
        <f>IF('HOTEL Entry Form'!$BJ124="YES",'HOTEL Entry Form'!D124,"")</f>
        <v/>
      </c>
      <c r="D75" s="17" t="str">
        <f>IF('HOTEL Entry Form'!$BJ124="YES",'HOTEL Entry Form'!J124,"")</f>
        <v/>
      </c>
      <c r="E75" s="17" t="str">
        <f>IF(B75="","",'HOTEL Entry Form'!$J$8)</f>
        <v/>
      </c>
      <c r="F75" s="17" t="str">
        <f>IF('HOTEL Entry Form'!$BJ124="YES",'HOTEL Entry Form'!E124,"")</f>
        <v/>
      </c>
      <c r="G75" s="18" t="str">
        <f>IF('HOTEL Entry Form'!$BJ124="YES",'HOTEL Entry Form'!F124,"")</f>
        <v/>
      </c>
      <c r="H75" s="17" t="str">
        <f>IF('HOTEL Entry Form'!$BJ124="YES",'HOTEL Entry Form'!I124,"")</f>
        <v/>
      </c>
      <c r="I75" s="17" t="str">
        <f>IF(B75="","",IF('HOTEL Entry Form'!$E$8="","",'HOTEL Entry Form'!$E$8))</f>
        <v/>
      </c>
      <c r="J75" s="17" t="str">
        <f t="shared" si="2"/>
        <v/>
      </c>
      <c r="K75" s="17" t="str">
        <f>IF('HOTEL Entry Form'!Z124="","",IF('HOTEL Entry Form'!$BJ124="YES",'HOTEL Entry Form'!Z124,""))</f>
        <v/>
      </c>
      <c r="L75" s="17" t="str">
        <f t="shared" si="3"/>
        <v/>
      </c>
    </row>
    <row r="76" spans="1:12">
      <c r="A76" s="17" t="str">
        <f>IF('HOTEL Entry Form'!$BJ126="YES",'HOTEL Entry Form'!H126,"")</f>
        <v/>
      </c>
      <c r="B76" s="17" t="str">
        <f>IF('HOTEL Entry Form'!$BJ126="YES",'HOTEL Entry Form'!C126,"")</f>
        <v/>
      </c>
      <c r="C76" s="17" t="str">
        <f>IF('HOTEL Entry Form'!$BJ126="YES",'HOTEL Entry Form'!D126,"")</f>
        <v/>
      </c>
      <c r="D76" s="17" t="str">
        <f>IF('HOTEL Entry Form'!$BJ126="YES",'HOTEL Entry Form'!J126,"")</f>
        <v/>
      </c>
      <c r="E76" s="17" t="str">
        <f>IF(B76="","",'HOTEL Entry Form'!$J$8)</f>
        <v/>
      </c>
      <c r="F76" s="17" t="str">
        <f>IF('HOTEL Entry Form'!$BJ126="YES",'HOTEL Entry Form'!E126,"")</f>
        <v/>
      </c>
      <c r="G76" s="18" t="str">
        <f>IF('HOTEL Entry Form'!$BJ126="YES",'HOTEL Entry Form'!F126,"")</f>
        <v/>
      </c>
      <c r="H76" s="17" t="str">
        <f>IF('HOTEL Entry Form'!$BJ126="YES",'HOTEL Entry Form'!I126,"")</f>
        <v/>
      </c>
      <c r="I76" s="17" t="str">
        <f>IF(B76="","",IF('HOTEL Entry Form'!$E$8="","",'HOTEL Entry Form'!$E$8))</f>
        <v/>
      </c>
      <c r="J76" s="17" t="str">
        <f t="shared" si="2"/>
        <v/>
      </c>
      <c r="K76" s="17" t="str">
        <f>IF('HOTEL Entry Form'!Z126="","",IF('HOTEL Entry Form'!$BJ126="YES",'HOTEL Entry Form'!Z126,""))</f>
        <v/>
      </c>
      <c r="L76" s="17" t="str">
        <f t="shared" si="3"/>
        <v/>
      </c>
    </row>
    <row r="77" spans="1:12">
      <c r="A77" s="17" t="str">
        <f>IF('HOTEL Entry Form'!$BJ127="YES",'HOTEL Entry Form'!H127,"")</f>
        <v/>
      </c>
      <c r="B77" s="17" t="str">
        <f>IF('HOTEL Entry Form'!$BJ127="YES",'HOTEL Entry Form'!C127,"")</f>
        <v/>
      </c>
      <c r="C77" s="17" t="str">
        <f>IF('HOTEL Entry Form'!$BJ127="YES",'HOTEL Entry Form'!D127,"")</f>
        <v/>
      </c>
      <c r="D77" s="17" t="str">
        <f>IF('HOTEL Entry Form'!$BJ127="YES",'HOTEL Entry Form'!J127,"")</f>
        <v/>
      </c>
      <c r="E77" s="17" t="str">
        <f>IF(B77="","",'HOTEL Entry Form'!$J$8)</f>
        <v/>
      </c>
      <c r="F77" s="17" t="str">
        <f>IF('HOTEL Entry Form'!$BJ127="YES",'HOTEL Entry Form'!E127,"")</f>
        <v/>
      </c>
      <c r="G77" s="18" t="str">
        <f>IF('HOTEL Entry Form'!$BJ127="YES",'HOTEL Entry Form'!F127,"")</f>
        <v/>
      </c>
      <c r="H77" s="17" t="str">
        <f>IF('HOTEL Entry Form'!$BJ127="YES",'HOTEL Entry Form'!I127,"")</f>
        <v/>
      </c>
      <c r="I77" s="17" t="str">
        <f>IF(B77="","",IF('HOTEL Entry Form'!$E$8="","",'HOTEL Entry Form'!$E$8))</f>
        <v/>
      </c>
      <c r="J77" s="17" t="str">
        <f t="shared" si="2"/>
        <v/>
      </c>
      <c r="K77" s="17" t="str">
        <f>IF('HOTEL Entry Form'!Z127="","",IF('HOTEL Entry Form'!$BJ127="YES",'HOTEL Entry Form'!Z127,""))</f>
        <v/>
      </c>
      <c r="L77" s="17" t="str">
        <f t="shared" si="3"/>
        <v/>
      </c>
    </row>
    <row r="78" spans="1:12">
      <c r="A78" s="17" t="str">
        <f>IF('HOTEL Entry Form'!$BJ129="YES",'HOTEL Entry Form'!H129,"")</f>
        <v/>
      </c>
      <c r="B78" s="17" t="str">
        <f>IF('HOTEL Entry Form'!$BJ129="YES",'HOTEL Entry Form'!C129,"")</f>
        <v/>
      </c>
      <c r="C78" s="17" t="str">
        <f>IF('HOTEL Entry Form'!$BJ129="YES",'HOTEL Entry Form'!D129,"")</f>
        <v/>
      </c>
      <c r="D78" s="17" t="str">
        <f>IF('HOTEL Entry Form'!$BJ129="YES",'HOTEL Entry Form'!J129,"")</f>
        <v/>
      </c>
      <c r="E78" s="17" t="str">
        <f>IF(B78="","",'HOTEL Entry Form'!$J$8)</f>
        <v/>
      </c>
      <c r="F78" s="17" t="str">
        <f>IF('HOTEL Entry Form'!$BJ129="YES",'HOTEL Entry Form'!E129,"")</f>
        <v/>
      </c>
      <c r="G78" s="18" t="str">
        <f>IF('HOTEL Entry Form'!$BJ129="YES",'HOTEL Entry Form'!F129,"")</f>
        <v/>
      </c>
      <c r="H78" s="17" t="str">
        <f>IF('HOTEL Entry Form'!$BJ129="YES",'HOTEL Entry Form'!I129,"")</f>
        <v/>
      </c>
      <c r="I78" s="17" t="str">
        <f>IF(B78="","",IF('HOTEL Entry Form'!$E$8="","",'HOTEL Entry Form'!$E$8))</f>
        <v/>
      </c>
      <c r="J78" s="17" t="str">
        <f t="shared" si="2"/>
        <v/>
      </c>
      <c r="K78" s="17" t="str">
        <f>IF('HOTEL Entry Form'!Z129="","",IF('HOTEL Entry Form'!$BJ129="YES",'HOTEL Entry Form'!Z129,""))</f>
        <v/>
      </c>
      <c r="L78" s="17" t="str">
        <f t="shared" si="3"/>
        <v/>
      </c>
    </row>
    <row r="79" spans="1:12">
      <c r="A79" s="17" t="str">
        <f>IF('HOTEL Entry Form'!$BJ130="YES",'HOTEL Entry Form'!H130,"")</f>
        <v/>
      </c>
      <c r="B79" s="17" t="str">
        <f>IF('HOTEL Entry Form'!$BJ130="YES",'HOTEL Entry Form'!C130,"")</f>
        <v/>
      </c>
      <c r="C79" s="17" t="str">
        <f>IF('HOTEL Entry Form'!$BJ130="YES",'HOTEL Entry Form'!D130,"")</f>
        <v/>
      </c>
      <c r="D79" s="17" t="str">
        <f>IF('HOTEL Entry Form'!$BJ130="YES",'HOTEL Entry Form'!J130,"")</f>
        <v/>
      </c>
      <c r="E79" s="17" t="str">
        <f>IF(B79="","",'HOTEL Entry Form'!$J$8)</f>
        <v/>
      </c>
      <c r="F79" s="17" t="str">
        <f>IF('HOTEL Entry Form'!$BJ130="YES",'HOTEL Entry Form'!E130,"")</f>
        <v/>
      </c>
      <c r="G79" s="18" t="str">
        <f>IF('HOTEL Entry Form'!$BJ130="YES",'HOTEL Entry Form'!F130,"")</f>
        <v/>
      </c>
      <c r="H79" s="17" t="str">
        <f>IF('HOTEL Entry Form'!$BJ130="YES",'HOTEL Entry Form'!I130,"")</f>
        <v/>
      </c>
      <c r="I79" s="17" t="str">
        <f>IF(B79="","",IF('HOTEL Entry Form'!$E$8="","",'HOTEL Entry Form'!$E$8))</f>
        <v/>
      </c>
      <c r="J79" s="17" t="str">
        <f t="shared" si="2"/>
        <v/>
      </c>
      <c r="K79" s="17" t="str">
        <f>IF('HOTEL Entry Form'!Z130="","",IF('HOTEL Entry Form'!$BJ130="YES",'HOTEL Entry Form'!Z130,""))</f>
        <v/>
      </c>
      <c r="L79" s="17" t="str">
        <f t="shared" si="3"/>
        <v/>
      </c>
    </row>
    <row r="80" spans="1:12">
      <c r="A80" s="17" t="str">
        <f>IF('HOTEL Entry Form'!$BJ132="YES",'HOTEL Entry Form'!H132,"")</f>
        <v/>
      </c>
      <c r="B80" s="17" t="str">
        <f>IF('HOTEL Entry Form'!$BJ132="YES",'HOTEL Entry Form'!C132,"")</f>
        <v/>
      </c>
      <c r="C80" s="17" t="str">
        <f>IF('HOTEL Entry Form'!$BJ132="YES",'HOTEL Entry Form'!D132,"")</f>
        <v/>
      </c>
      <c r="D80" s="17" t="str">
        <f>IF('HOTEL Entry Form'!$BJ132="YES",'HOTEL Entry Form'!J132,"")</f>
        <v/>
      </c>
      <c r="E80" s="17" t="str">
        <f>IF(B80="","",'HOTEL Entry Form'!$J$8)</f>
        <v/>
      </c>
      <c r="F80" s="17" t="str">
        <f>IF('HOTEL Entry Form'!$BJ132="YES",'HOTEL Entry Form'!E132,"")</f>
        <v/>
      </c>
      <c r="G80" s="18" t="str">
        <f>IF('HOTEL Entry Form'!$BJ132="YES",'HOTEL Entry Form'!F132,"")</f>
        <v/>
      </c>
      <c r="H80" s="17" t="str">
        <f>IF('HOTEL Entry Form'!$BJ132="YES",'HOTEL Entry Form'!I132,"")</f>
        <v/>
      </c>
      <c r="I80" s="17" t="str">
        <f>IF(B80="","",IF('HOTEL Entry Form'!$E$8="","",'HOTEL Entry Form'!$E$8))</f>
        <v/>
      </c>
      <c r="J80" s="17" t="str">
        <f t="shared" si="2"/>
        <v/>
      </c>
      <c r="K80" s="17" t="str">
        <f>IF('HOTEL Entry Form'!Z132="","",IF('HOTEL Entry Form'!$BJ132="YES",'HOTEL Entry Form'!Z132,""))</f>
        <v/>
      </c>
      <c r="L80" s="17" t="str">
        <f t="shared" si="3"/>
        <v/>
      </c>
    </row>
    <row r="81" spans="1:12">
      <c r="A81" s="17" t="str">
        <f>IF('HOTEL Entry Form'!$BJ133="YES",'HOTEL Entry Form'!H133,"")</f>
        <v/>
      </c>
      <c r="B81" s="17" t="str">
        <f>IF('HOTEL Entry Form'!$BJ133="YES",'HOTEL Entry Form'!C133,"")</f>
        <v/>
      </c>
      <c r="C81" s="17" t="str">
        <f>IF('HOTEL Entry Form'!$BJ133="YES",'HOTEL Entry Form'!D133,"")</f>
        <v/>
      </c>
      <c r="D81" s="17" t="str">
        <f>IF('HOTEL Entry Form'!$BJ133="YES",'HOTEL Entry Form'!J133,"")</f>
        <v/>
      </c>
      <c r="E81" s="17" t="str">
        <f>IF(B81="","",'HOTEL Entry Form'!$J$8)</f>
        <v/>
      </c>
      <c r="F81" s="17" t="str">
        <f>IF('HOTEL Entry Form'!$BJ133="YES",'HOTEL Entry Form'!E133,"")</f>
        <v/>
      </c>
      <c r="G81" s="18" t="str">
        <f>IF('HOTEL Entry Form'!$BJ133="YES",'HOTEL Entry Form'!F133,"")</f>
        <v/>
      </c>
      <c r="H81" s="17" t="str">
        <f>IF('HOTEL Entry Form'!$BJ133="YES",'HOTEL Entry Form'!I133,"")</f>
        <v/>
      </c>
      <c r="I81" s="17" t="str">
        <f>IF(B81="","",IF('HOTEL Entry Form'!$E$8="","",'HOTEL Entry Form'!$E$8))</f>
        <v/>
      </c>
      <c r="J81" s="17" t="str">
        <f t="shared" si="2"/>
        <v/>
      </c>
      <c r="K81" s="17" t="str">
        <f>IF('HOTEL Entry Form'!Z133="","",IF('HOTEL Entry Form'!$BJ133="YES",'HOTEL Entry Form'!Z133,""))</f>
        <v/>
      </c>
      <c r="L81" s="17" t="str">
        <f t="shared" si="3"/>
        <v/>
      </c>
    </row>
  </sheetData>
  <sheetProtection sheet="1" objects="1" scenarios="1"/>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4</vt:i4>
      </vt:variant>
    </vt:vector>
  </HeadingPairs>
  <TitlesOfParts>
    <vt:vector size="11" baseType="lpstr">
      <vt:lpstr>HOTEL Entry Form</vt:lpstr>
      <vt:lpstr>ENTRYIMPORT</vt:lpstr>
      <vt:lpstr>Packages</vt:lpstr>
      <vt:lpstr>Information-Channel</vt:lpstr>
      <vt:lpstr>VISA INFORMATION</vt:lpstr>
      <vt:lpstr>import ger tournamentsoftware</vt:lpstr>
      <vt:lpstr>import eng tournamentsoftware</vt:lpstr>
      <vt:lpstr>'HOTEL Entry Form'!Druckbereich</vt:lpstr>
      <vt:lpstr>Packages!Druckbereich</vt:lpstr>
      <vt:lpstr>'VISA INFORMATION'!Druckbereich</vt:lpstr>
      <vt:lpstr>'HOTEL Entry Form'!Drucktitel</vt:lpstr>
    </vt:vector>
  </TitlesOfParts>
  <Manager/>
  <Company>rar reality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Gaede</dc:creator>
  <cp:keywords/>
  <dc:description/>
  <cp:lastModifiedBy>Michael Gäde | Deutscher Squash Verband e.V.</cp:lastModifiedBy>
  <cp:revision>6</cp:revision>
  <cp:lastPrinted>2025-05-18T10:24:04Z</cp:lastPrinted>
  <dcterms:created xsi:type="dcterms:W3CDTF">2009-08-05T11:58:19Z</dcterms:created>
  <dcterms:modified xsi:type="dcterms:W3CDTF">2026-04-18T13:01:29Z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Company">
    <vt:lpwstr>rar reality</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